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lesueur\Desktop\MCC\OK_MCC_Session2_A VERIFIER\"/>
    </mc:Choice>
  </mc:AlternateContent>
  <bookViews>
    <workbookView xWindow="0" yWindow="0" windowWidth="23040" windowHeight="8616" tabRatio="815" activeTab="1"/>
  </bookViews>
  <sheets>
    <sheet name="Paramètres 14-15" sheetId="33" state="hidden" r:id="rId1"/>
    <sheet name="Feuil1" sheetId="50" r:id="rId2"/>
    <sheet name="Echantillon couleurs" sheetId="30" state="hidden" r:id="rId3"/>
  </sheets>
  <definedNames>
    <definedName name="effectifs_par_TD__sauf_Tice__Méthodologies_S1_S2__PIM__Langues_CLES__Compétence_en_langues">'Paramètres 14-15'!$B$9</definedName>
    <definedName name="effectifs_par_TD_Langues_CLES__Compétence_en_langue_anglaise_et_scandinave">'Paramètres 14-15'!$B$10</definedName>
    <definedName name="PARAM_CM">'Paramètres 14-15'!$B$8</definedName>
    <definedName name="PARAM_Langues">'Paramètres 14-15'!$B$10</definedName>
    <definedName name="PARAM_Méthodo">'Paramètres 14-15'!$B$11</definedName>
    <definedName name="PARAM_TD">'Paramètres 14-15'!$B$9</definedName>
    <definedName name="PARAM_TIC">'Paramètres 14-15'!$B$12</definedName>
  </definedNames>
  <calcPr calcId="181029"/>
</workbook>
</file>

<file path=xl/calcChain.xml><?xml version="1.0" encoding="utf-8"?>
<calcChain xmlns="http://schemas.openxmlformats.org/spreadsheetml/2006/main">
  <c r="I29" i="50" l="1"/>
  <c r="J29" i="50" s="1"/>
  <c r="I22" i="50"/>
  <c r="J22" i="50" s="1"/>
  <c r="I19" i="50"/>
  <c r="J19" i="50" s="1"/>
  <c r="I14" i="50"/>
  <c r="J14" i="50" s="1"/>
  <c r="I11" i="50"/>
  <c r="J11" i="50" s="1"/>
  <c r="I6" i="50"/>
  <c r="I27" i="50" s="1"/>
  <c r="I3" i="50"/>
  <c r="J3" i="50" s="1"/>
  <c r="I2" i="50"/>
  <c r="J2" i="50" s="1"/>
  <c r="I1" i="50"/>
  <c r="J6" i="50" l="1"/>
  <c r="C92" i="33"/>
  <c r="C98" i="33" s="1"/>
  <c r="C99" i="33" s="1"/>
  <c r="C93" i="33"/>
  <c r="C76" i="33"/>
  <c r="B92" i="33"/>
  <c r="B98" i="33" s="1"/>
  <c r="B99" i="33" s="1"/>
  <c r="E93" i="33"/>
  <c r="B89" i="33"/>
  <c r="B77" i="33"/>
  <c r="B78" i="33" s="1"/>
  <c r="B79" i="33" s="1"/>
  <c r="D68" i="33"/>
  <c r="C77" i="33" s="1"/>
  <c r="C80" i="33" s="1"/>
  <c r="C86" i="33" s="1"/>
  <c r="C94" i="33" s="1"/>
  <c r="C95" i="33" s="1"/>
  <c r="D95" i="33" s="1"/>
  <c r="D76" i="33"/>
  <c r="D78" i="33" s="1"/>
  <c r="D79" i="33" s="1"/>
  <c r="E81" i="33"/>
  <c r="E82" i="33"/>
  <c r="D72" i="33"/>
  <c r="D71" i="33"/>
  <c r="D70" i="33"/>
  <c r="D25" i="33"/>
  <c r="D20" i="33"/>
  <c r="D19" i="33"/>
  <c r="D18" i="33"/>
  <c r="D17" i="33"/>
  <c r="D16" i="33"/>
  <c r="D15" i="33"/>
  <c r="D80" i="33"/>
  <c r="B80" i="33"/>
  <c r="E80" i="33" s="1"/>
  <c r="C78" i="33" l="1"/>
  <c r="C79" i="33" s="1"/>
  <c r="D73" i="33"/>
  <c r="E76" i="33"/>
  <c r="B86" i="33"/>
  <c r="C89" i="33"/>
  <c r="C87" i="33"/>
  <c r="D87" i="33" s="1"/>
  <c r="D85" i="33" s="1"/>
  <c r="D89" i="33" s="1"/>
  <c r="D97" i="33"/>
  <c r="E97" i="33" s="1"/>
  <c r="D92" i="33"/>
  <c r="B94" i="33" l="1"/>
  <c r="B87" i="33"/>
  <c r="B95" i="33" s="1"/>
  <c r="E85" i="33"/>
  <c r="E89" i="33" s="1"/>
  <c r="D96" i="33"/>
  <c r="E96" i="33" s="1"/>
  <c r="F97" i="33" s="1"/>
  <c r="E92" i="33"/>
  <c r="E87" i="33" l="1"/>
  <c r="D98" i="33"/>
  <c r="D99" i="33" l="1"/>
  <c r="E98" i="33"/>
  <c r="E99" i="33" l="1"/>
  <c r="E101" i="33"/>
</calcChain>
</file>

<file path=xl/comments1.xml><?xml version="1.0" encoding="utf-8"?>
<comments xmlns="http://schemas.openxmlformats.org/spreadsheetml/2006/main">
  <authors>
    <author>Cyril Tirandaz</author>
  </authors>
  <commentList>
    <comment ref="C93" authorId="0" shapeId="0">
      <text>
        <r>
          <rPr>
            <b/>
            <sz val="8"/>
            <color indexed="81"/>
            <rFont val="Tahoma"/>
            <family val="2"/>
          </rPr>
          <t>en ScSoc, MIASH, Géo, all, arab, esp, port, arts scène, lettcla, lettapp, adm pub, info.</t>
        </r>
      </text>
    </comment>
    <comment ref="D96" authorId="0" shapeId="0">
      <text>
        <r>
          <rPr>
            <b/>
            <sz val="8"/>
            <color indexed="81"/>
            <rFont val="Tahoma"/>
            <family val="2"/>
          </rPr>
          <t>estimation des gains à 2,6%</t>
        </r>
      </text>
    </comment>
  </commentList>
</comments>
</file>

<file path=xl/sharedStrings.xml><?xml version="1.0" encoding="utf-8"?>
<sst xmlns="http://schemas.openxmlformats.org/spreadsheetml/2006/main" count="224" uniqueCount="158">
  <si>
    <t>UE</t>
  </si>
  <si>
    <t>CM</t>
  </si>
  <si>
    <t>TD</t>
  </si>
  <si>
    <t>Couleurs</t>
  </si>
  <si>
    <t>Licence</t>
  </si>
  <si>
    <t>Master</t>
  </si>
  <si>
    <t>AGREG</t>
  </si>
  <si>
    <t>DU et autres</t>
  </si>
  <si>
    <t>Licence pro</t>
  </si>
  <si>
    <r>
      <rPr>
        <b/>
        <sz val="12"/>
        <rFont val="Arial"/>
        <family val="2"/>
      </rPr>
      <t>Référence :</t>
    </r>
    <r>
      <rPr>
        <sz val="10"/>
        <rFont val="Arial"/>
        <family val="2"/>
      </rPr>
      <t xml:space="preserve"> Les effectifs pris en compte pour l'attribution des moyens pour l'année universitaire n/n+1 sont ceux en date du 15</t>
    </r>
  </si>
  <si>
    <t>janvier de l'année n lors de la remontée SISE. Ils sont susceptibles d'être révisés lors de la tournée des composantes à l'automne.</t>
  </si>
  <si>
    <t>étudiants</t>
  </si>
  <si>
    <t>effectifs par CM</t>
  </si>
  <si>
    <t>effectifs par TD
(sauf Tice, Méthodologies S1&amp;S2, PIM, Langues CLES, Compétence en langues)</t>
  </si>
  <si>
    <t>effectifs par TD Langues CLES, Compétence en langue anglaise et scandinave</t>
  </si>
  <si>
    <t>Paramètres pour les enseignements transversaux</t>
  </si>
  <si>
    <t>Nombre d'heures par groupe</t>
  </si>
  <si>
    <t>Nombre d'étudiants par groupe</t>
  </si>
  <si>
    <t>Nombre d'heures par étudiant (H/E)</t>
  </si>
  <si>
    <t>Tice S1</t>
  </si>
  <si>
    <t>Langues CLES (S1, S2)</t>
  </si>
  <si>
    <t>Langues CLES (S3, S4, S5, S6)</t>
  </si>
  <si>
    <t>Enseignement d'ouverture Tice + ateliers spécifiques (S2, S4)</t>
  </si>
  <si>
    <t>Enseignement d'ouverture Langues (S3, S4, S5, S6)</t>
  </si>
  <si>
    <t>Enseignement d'ouverture Préparation à la mobilité (S3, S4, S5, S6)</t>
  </si>
  <si>
    <t>Enseignement d'ouverture Projet libre sur contrat (S3, S4, S5, S6)</t>
  </si>
  <si>
    <t>Enseignement d'ouverture Projet personnel et professionnel (S3, S4, S5, S6)</t>
  </si>
  <si>
    <t>Sport</t>
  </si>
  <si>
    <t>Enseignement d'ouverture Stage professionnel (S4, S6)</t>
  </si>
  <si>
    <t>Autres enseignements d'ouverture (S3, S4, S5, S6)</t>
  </si>
  <si>
    <t>Licence professionnelle</t>
  </si>
  <si>
    <t>HTD</t>
  </si>
  <si>
    <t>Moyens attribués sur une base forfaitaire par Licence professionnelle (sauf si plusieurs parcours)</t>
  </si>
  <si>
    <t>Masters</t>
  </si>
  <si>
    <t>H/E</t>
  </si>
  <si>
    <t>- Masters 1</t>
  </si>
  <si>
    <t>1ère inscription</t>
  </si>
  <si>
    <t>2ème inscription</t>
  </si>
  <si>
    <t>3ème inscription et +</t>
  </si>
  <si>
    <t>- Masters 2</t>
  </si>
  <si>
    <t>Master recherche</t>
  </si>
  <si>
    <t>Master recherche / concours</t>
  </si>
  <si>
    <t>Master mixte (recherche / professionnel)</t>
  </si>
  <si>
    <t>Master professionnel</t>
  </si>
  <si>
    <t>- Les Masters Métiers de l'enseignement, de l'éducation et de la formation (dits "MEEF") sont dotés au niveau central</t>
  </si>
  <si>
    <t>sur la base des maquettes.</t>
  </si>
  <si>
    <t>Agrégations</t>
  </si>
  <si>
    <t>Quand l'effectif est supérieur ou égal à 7 étudiants
- avec un plancher de 150 HTD par agrégation
- et avec un plafond de 400 HTD par agrégation (sauf si existence d'une convention)</t>
  </si>
  <si>
    <t>Quand l'effectif est inférieur à 7 étudiants la formation n'ouvre que sous la responsabilté</t>
  </si>
  <si>
    <t>du directeur de composante et la dotation est limitée au H/E.</t>
  </si>
  <si>
    <r>
      <rPr>
        <u/>
        <sz val="10"/>
        <rFont val="Arial"/>
        <family val="2"/>
      </rPr>
      <t>Règle n°1</t>
    </r>
    <r>
      <rPr>
        <sz val="10"/>
        <rFont val="Arial"/>
        <family val="2"/>
      </rPr>
      <t xml:space="preserve"> : une heure de cours équivaut à 1,5 heure de travaux dirigés.</t>
    </r>
  </si>
  <si>
    <r>
      <rPr>
        <u/>
        <sz val="10"/>
        <rFont val="Arial"/>
        <family val="2"/>
      </rPr>
      <t xml:space="preserve">Règle n°2 </t>
    </r>
    <r>
      <rPr>
        <sz val="10"/>
        <rFont val="Arial"/>
        <family val="2"/>
      </rPr>
      <t>: les enseignements comportant un effectif inférieur ou égal à 40 étudiants font l'objet d'une attribution</t>
    </r>
  </si>
  <si>
    <t>de moyens sous forme de travaux dirigés.</t>
  </si>
  <si>
    <r>
      <rPr>
        <u/>
        <sz val="10"/>
        <rFont val="Arial"/>
        <family val="2"/>
      </rPr>
      <t xml:space="preserve">Règle n°3 </t>
    </r>
    <r>
      <rPr>
        <sz val="10"/>
        <rFont val="Arial"/>
        <family val="2"/>
      </rPr>
      <t>: L'accompagnement des projets tutorés, des travaux d'étude, des études de cas ou des stages figurant</t>
    </r>
  </si>
  <si>
    <t>dans les maquettes sous forme de suivi individualisé ne peut donner lieu à un H/E supérieur à 1.</t>
  </si>
  <si>
    <r>
      <rPr>
        <u/>
        <sz val="10"/>
        <rFont val="Arial"/>
        <family val="2"/>
      </rPr>
      <t>Règle n°4 :</t>
    </r>
    <r>
      <rPr>
        <sz val="10"/>
        <rFont val="Arial"/>
        <family val="2"/>
      </rPr>
      <t xml:space="preserve"> aucun moyen n'est attribué aux enseignements optionnels de licence dont les effectifs sont</t>
    </r>
  </si>
  <si>
    <t>inférieurs à 20 étudiants.</t>
  </si>
  <si>
    <t>effectifs par TD Méthodologies</t>
  </si>
  <si>
    <t>DOMAINES</t>
  </si>
  <si>
    <t>Composantes</t>
  </si>
  <si>
    <t>Mentions</t>
  </si>
  <si>
    <t>ALL</t>
  </si>
  <si>
    <t>LANGUES</t>
  </si>
  <si>
    <t>LESLA</t>
  </si>
  <si>
    <t>DEG</t>
  </si>
  <si>
    <t>SEG</t>
  </si>
  <si>
    <t>SHS</t>
  </si>
  <si>
    <t>DROIT</t>
  </si>
  <si>
    <t>FASSP</t>
  </si>
  <si>
    <t>TEMPS &amp; TERR</t>
  </si>
  <si>
    <t>ICOM</t>
  </si>
  <si>
    <t>PSYCHO</t>
  </si>
  <si>
    <t>ISPEF</t>
  </si>
  <si>
    <t>TOTAL</t>
  </si>
  <si>
    <t>L1</t>
  </si>
  <si>
    <t>L2</t>
  </si>
  <si>
    <t>L3</t>
  </si>
  <si>
    <t>effectifs par TD TIC</t>
  </si>
  <si>
    <t>EFFECTIFS 14-15</t>
  </si>
  <si>
    <t>NB PORTAILS / MENTIONS / PARCOURS</t>
  </si>
  <si>
    <t>GEISHA CONSO HEURES 13-14</t>
  </si>
  <si>
    <t>MOYENS 2014-2015</t>
  </si>
  <si>
    <t>MOYENNE ETUDIANTS PAR ENTREE</t>
  </si>
  <si>
    <t>MOYENNE CIBLE D'ETUDIANTS PAR ENTREE</t>
  </si>
  <si>
    <t>CHARGES D'ENSEIGNEMENT THEORIQUES DE L'OFFRE DE FORMATION</t>
  </si>
  <si>
    <t>RAPPEL CHARGES D'ENSEIGNEMENT THEORIQUES DE L'OFFRE DE FORMATION</t>
  </si>
  <si>
    <t>ECART ENTRE MODELE SIMPLIFIE MOYENNE ETUDIANTS PAR MENTION ET NBRE REEL ETUDIANTS PAR MENTION</t>
  </si>
  <si>
    <t>COEFF. A APPLIQUER AU MODELE SIMPLIFIE</t>
  </si>
  <si>
    <t>ECART EN VALEURS (HTD)</t>
  </si>
  <si>
    <t>en HTD</t>
  </si>
  <si>
    <t>Paramètres déterminant l'attribution des moyens pédagogiques
pour l'année universitaire 2016-2020</t>
  </si>
  <si>
    <t>soit une hausse de</t>
  </si>
  <si>
    <t>en supprimant les options inférieures à 35 étudiants</t>
  </si>
  <si>
    <t>en augmentant les seuils CM à 300 et les seuils TD à 45 dans la simulation</t>
  </si>
  <si>
    <t>en diminuant le nombre de parcours de L3 à 46 au lieu de 66</t>
  </si>
  <si>
    <t>NOUVELLES CHARGES D'ENSEIGNEMENT THEORIQUES</t>
  </si>
  <si>
    <t>par rapport aux moyens 2014-2015</t>
  </si>
  <si>
    <t>Toute la licence</t>
  </si>
  <si>
    <t>soit une hausse des moyens de</t>
  </si>
  <si>
    <t>SOCLE COMMUN</t>
  </si>
  <si>
    <t>5ABEA014</t>
  </si>
  <si>
    <t>5ABEA023</t>
  </si>
  <si>
    <t>Cultural differences and transnational processes</t>
  </si>
  <si>
    <t>Séminaire de formation à la recherche</t>
  </si>
  <si>
    <t>STAGE</t>
  </si>
  <si>
    <t>5ABEA024</t>
  </si>
  <si>
    <t>STAG</t>
  </si>
  <si>
    <t>Stage terrain</t>
  </si>
  <si>
    <t>Rédaction mémoire</t>
  </si>
  <si>
    <t>SEMESTRE 3 ANTHROPOLOGIE/NOUVEAUX MODES DE MEDIATION</t>
  </si>
  <si>
    <t>APPROCHES DE LA MEDIATION</t>
  </si>
  <si>
    <t>5ABNB013</t>
  </si>
  <si>
    <t>5ABNB023</t>
  </si>
  <si>
    <t>5ABNB033</t>
  </si>
  <si>
    <t>Anthropologie des écologies</t>
  </si>
  <si>
    <t>Anthropologie des techniques et modalités de l'enquête</t>
  </si>
  <si>
    <t>Design Thinking et médiation</t>
  </si>
  <si>
    <t>5ABNC013</t>
  </si>
  <si>
    <t>5ABNC023</t>
  </si>
  <si>
    <t>5ABNC033</t>
  </si>
  <si>
    <t>DOMAINES D'EXERCICE DE LA MEDIATION</t>
  </si>
  <si>
    <t>Perception et anthropologie de l'expérience esthétique</t>
  </si>
  <si>
    <t>Approches du soin</t>
  </si>
  <si>
    <t>L'individu créateur de ville</t>
  </si>
  <si>
    <t>SEMESTRE 4 ANTHROPOLOGIE/NOUVEAUX MODES DE MEDIATION</t>
  </si>
  <si>
    <t>5MBQB063</t>
  </si>
  <si>
    <t>Mutations-transitions professionnelles</t>
  </si>
  <si>
    <t>5ABEA043</t>
  </si>
  <si>
    <t>Débats actuels de l'anthropologie</t>
  </si>
  <si>
    <t>5ABEA053</t>
  </si>
  <si>
    <t>5ABEA063</t>
  </si>
  <si>
    <t>Séminaire transversal de recherche</t>
  </si>
  <si>
    <t>5ABME043</t>
  </si>
  <si>
    <t>Socio-anthropologie des savoirs participatifs et développement</t>
  </si>
  <si>
    <t>5ABND013</t>
  </si>
  <si>
    <t>ENN</t>
  </si>
  <si>
    <r>
      <t>Introduction aux Humanités numériques</t>
    </r>
    <r>
      <rPr>
        <b/>
        <sz val="12"/>
        <rFont val="Calibri"/>
        <family val="2"/>
      </rPr>
      <t>*</t>
    </r>
  </si>
  <si>
    <t>UFR ASSP</t>
  </si>
  <si>
    <t>CFVU MAI 2020</t>
  </si>
  <si>
    <t>H/E calculé avec valorisation d'autres activités</t>
  </si>
  <si>
    <r>
      <rPr>
        <b/>
        <sz val="12"/>
        <color theme="8"/>
        <rFont val="Calibri Light"/>
        <family val="2"/>
      </rPr>
      <t>Type d'épreuve prévue ou DISPENSE</t>
    </r>
    <r>
      <rPr>
        <b/>
        <sz val="12"/>
        <rFont val="Calibri Light"/>
        <family val="2"/>
      </rPr>
      <t xml:space="preserve"> </t>
    </r>
    <r>
      <rPr>
        <b/>
        <sz val="10"/>
        <rFont val="Calibri Light"/>
        <family val="2"/>
      </rPr>
      <t>(si neutralisation en session 1)</t>
    </r>
  </si>
  <si>
    <r>
      <rPr>
        <b/>
        <sz val="12"/>
        <color theme="8"/>
        <rFont val="Calibri Light"/>
        <family val="2"/>
      </rPr>
      <t xml:space="preserve">Epreuve en temps limité </t>
    </r>
    <r>
      <rPr>
        <b/>
        <sz val="12"/>
        <rFont val="Calibri Light"/>
        <family val="2"/>
      </rPr>
      <t>: durée de disponibilité du sujet</t>
    </r>
  </si>
  <si>
    <r>
      <rPr>
        <b/>
        <sz val="12"/>
        <color theme="8"/>
        <rFont val="Calibri Light"/>
        <family val="2"/>
      </rPr>
      <t>Autre épreuve</t>
    </r>
    <r>
      <rPr>
        <b/>
        <sz val="12"/>
        <rFont val="Calibri Light"/>
        <family val="2"/>
      </rPr>
      <t xml:space="preserve"> Délai accordé : date de début et de rendu </t>
    </r>
  </si>
  <si>
    <t>Commentaires supplementaires</t>
  </si>
  <si>
    <t>MCC ALTERNATIVES - SESSION 2 - M2 ANTHROPOLOGIE/NOUVEAUX MODES DE MEDIATION</t>
  </si>
  <si>
    <t>MEM</t>
  </si>
  <si>
    <t>1 ENSEIGNEMENT AU CHOIX PARMI:</t>
  </si>
  <si>
    <t>COMPLEMENTAIRE</t>
  </si>
  <si>
    <t>NON NOTE</t>
  </si>
  <si>
    <t>dossier</t>
  </si>
  <si>
    <t>autre (détail ds commentaires)</t>
  </si>
  <si>
    <t>poster</t>
  </si>
  <si>
    <t>Voir composante concernés</t>
  </si>
  <si>
    <t xml:space="preserve">Autre épreuve Délai accordé : date de début et de rendu </t>
  </si>
  <si>
    <t>dépôt 10 juin 2020 remise 4 juillet 2020</t>
  </si>
  <si>
    <t>Voir composante concernée</t>
  </si>
  <si>
    <t>remise du 15 septembre au 6 novembre</t>
  </si>
  <si>
    <t>remise et soutenance du 15 septembre au 6 novembre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</si>
</sst>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0.0"/>
    <numFmt numFmtId="166" formatCode="#,##0.0"/>
    <numFmt numFmtId="167" formatCode="0.0%"/>
  </numFmts>
  <fonts count="6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2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8"/>
      <name val="Arial"/>
      <family val="2"/>
    </font>
    <font>
      <i/>
      <sz val="12"/>
      <name val="Calibri"/>
      <family val="2"/>
    </font>
    <font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</font>
    <font>
      <b/>
      <sz val="12"/>
      <color theme="5" tint="-0.249977111117893"/>
      <name val="Calibri Light"/>
      <family val="2"/>
    </font>
    <font>
      <b/>
      <sz val="12"/>
      <name val="Calibri Light"/>
      <family val="2"/>
    </font>
    <font>
      <sz val="12"/>
      <color rgb="FFFF0000"/>
      <name val="Calibri Light"/>
      <family val="2"/>
    </font>
    <font>
      <b/>
      <sz val="10"/>
      <color rgb="FFFF0000"/>
      <name val="Calibri Light"/>
      <family val="2"/>
    </font>
    <font>
      <b/>
      <sz val="14"/>
      <name val="Calibri Light"/>
      <family val="2"/>
    </font>
    <font>
      <b/>
      <sz val="12"/>
      <color theme="8"/>
      <name val="Calibri Light"/>
      <family val="2"/>
    </font>
    <font>
      <b/>
      <sz val="10"/>
      <name val="Calibri Light"/>
      <family val="2"/>
    </font>
    <font>
      <sz val="12"/>
      <name val="Calibri Light"/>
      <family val="2"/>
    </font>
    <font>
      <b/>
      <sz val="11"/>
      <name val="Calibri Light"/>
      <family val="2"/>
    </font>
    <font>
      <sz val="10"/>
      <name val="Calibri Light"/>
      <family val="2"/>
    </font>
    <font>
      <b/>
      <sz val="11"/>
      <color rgb="FFFF0000"/>
      <name val="Calibri Light"/>
      <family val="2"/>
    </font>
    <font>
      <sz val="10"/>
      <color rgb="FFFF0000"/>
      <name val="Calibri Light"/>
      <family val="2"/>
    </font>
    <font>
      <b/>
      <sz val="12"/>
      <color rgb="FFFF0000"/>
      <name val="Calibri Light"/>
      <family val="2"/>
    </font>
    <font>
      <sz val="11"/>
      <name val="Calibri Light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19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15" fillId="0" borderId="2" applyNumberFormat="0" applyFill="0" applyAlignment="0" applyProtection="0"/>
    <xf numFmtId="0" fontId="6" fillId="8" borderId="4" applyNumberFormat="0" applyFont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164" fontId="4" fillId="0" borderId="0" applyFont="0" applyFill="0" applyBorder="0" applyAlignment="0" applyProtection="0"/>
    <xf numFmtId="0" fontId="18" fillId="14" borderId="0" applyNumberFormat="0" applyBorder="0" applyAlignment="0" applyProtection="0"/>
    <xf numFmtId="0" fontId="37" fillId="0" borderId="0"/>
    <xf numFmtId="0" fontId="9" fillId="0" borderId="0">
      <alignment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 wrapText="1"/>
    </xf>
    <xf numFmtId="0" fontId="6" fillId="0" borderId="0"/>
    <xf numFmtId="0" fontId="6" fillId="0" borderId="0"/>
    <xf numFmtId="0" fontId="6" fillId="0" borderId="0"/>
    <xf numFmtId="0" fontId="37" fillId="0" borderId="0"/>
    <xf numFmtId="0" fontId="19" fillId="4" borderId="0" applyNumberFormat="0" applyBorder="0" applyAlignment="0" applyProtection="0"/>
    <xf numFmtId="0" fontId="20" fillId="13" borderId="6" applyNumberFormat="0" applyAlignment="0" applyProtection="0"/>
    <xf numFmtId="0" fontId="21" fillId="30" borderId="26" applyFont="0">
      <alignment horizontal="center" vertical="center"/>
    </xf>
    <xf numFmtId="0" fontId="21" fillId="24" borderId="4" applyFont="0">
      <alignment horizontal="center" vertical="center"/>
    </xf>
    <xf numFmtId="0" fontId="21" fillId="31" borderId="26" applyFont="0">
      <alignment horizontal="center" vertical="center"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5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23" borderId="3" applyNumberForma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6" fillId="0" borderId="0">
      <alignment vertical="center" wrapText="1"/>
    </xf>
    <xf numFmtId="0" fontId="4" fillId="0" borderId="0"/>
    <xf numFmtId="0" fontId="7" fillId="32" borderId="4" applyFont="0">
      <alignment horizontal="center" vertical="center"/>
    </xf>
    <xf numFmtId="0" fontId="7" fillId="24" borderId="4" applyFont="0">
      <alignment horizontal="center" vertical="center"/>
    </xf>
    <xf numFmtId="0" fontId="7" fillId="24" borderId="4" applyFont="0">
      <alignment horizontal="center" vertical="center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6" fillId="0" borderId="0">
      <alignment vertical="center" wrapText="1"/>
    </xf>
    <xf numFmtId="0" fontId="7" fillId="32" borderId="4" applyFont="0">
      <alignment horizontal="center" vertical="center"/>
    </xf>
    <xf numFmtId="0" fontId="7" fillId="24" borderId="4" applyFont="0">
      <alignment horizontal="center" vertical="center"/>
    </xf>
    <xf numFmtId="0" fontId="7" fillId="24" borderId="4" applyFont="0">
      <alignment horizontal="center" vertical="center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6" fillId="0" borderId="0">
      <alignment vertical="center" wrapText="1"/>
    </xf>
    <xf numFmtId="0" fontId="7" fillId="32" borderId="4" applyFont="0">
      <alignment horizontal="center" vertical="center"/>
    </xf>
    <xf numFmtId="0" fontId="7" fillId="24" borderId="4" applyFont="0">
      <alignment horizontal="center" vertical="center"/>
    </xf>
    <xf numFmtId="0" fontId="7" fillId="24" borderId="4" applyFont="0">
      <alignment horizontal="center" vertical="center"/>
    </xf>
    <xf numFmtId="0" fontId="3" fillId="0" borderId="0"/>
    <xf numFmtId="0" fontId="3" fillId="0" borderId="0"/>
    <xf numFmtId="0" fontId="7" fillId="30" borderId="26" applyFont="0">
      <alignment horizontal="center" vertical="center"/>
    </xf>
    <xf numFmtId="0" fontId="7" fillId="31" borderId="26" applyFont="0">
      <alignment horizontal="center" vertical="center"/>
    </xf>
    <xf numFmtId="164" fontId="3" fillId="0" borderId="0" applyFont="0" applyFill="0" applyBorder="0" applyAlignment="0" applyProtection="0"/>
    <xf numFmtId="0" fontId="38" fillId="0" borderId="0" applyNumberFormat="0" applyFill="0" applyBorder="0" applyProtection="0">
      <alignment vertical="top" wrapText="1"/>
    </xf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>
      <alignment vertical="center" wrapText="1"/>
    </xf>
    <xf numFmtId="0" fontId="14" fillId="13" borderId="1" applyNumberFormat="0" applyAlignment="0" applyProtection="0"/>
    <xf numFmtId="0" fontId="6" fillId="8" borderId="4" applyNumberFormat="0" applyFont="0" applyAlignment="0" applyProtection="0"/>
    <xf numFmtId="0" fontId="16" fillId="7" borderId="1" applyNumberFormat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20" fillId="13" borderId="6" applyNumberFormat="0" applyAlignment="0" applyProtection="0"/>
    <xf numFmtId="0" fontId="7" fillId="24" borderId="4" applyFont="0">
      <alignment horizontal="center" vertical="center"/>
    </xf>
    <xf numFmtId="0" fontId="27" fillId="0" borderId="9" applyNumberFormat="0" applyFill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14" fillId="13" borderId="1" applyNumberFormat="0" applyAlignment="0" applyProtection="0"/>
    <xf numFmtId="0" fontId="6" fillId="8" borderId="4" applyNumberFormat="0" applyFont="0" applyAlignment="0" applyProtection="0"/>
    <xf numFmtId="0" fontId="16" fillId="7" borderId="1" applyNumberFormat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20" fillId="13" borderId="6" applyNumberFormat="0" applyAlignment="0" applyProtection="0"/>
    <xf numFmtId="0" fontId="27" fillId="0" borderId="9" applyNumberFormat="0" applyFill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7" fillId="30" borderId="26" applyFont="0">
      <alignment horizontal="center" vertical="center"/>
    </xf>
    <xf numFmtId="0" fontId="7" fillId="31" borderId="26" applyFont="0">
      <alignment horizontal="center" vertical="center"/>
    </xf>
    <xf numFmtId="0" fontId="26" fillId="0" borderId="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14" fillId="13" borderId="1" applyNumberFormat="0" applyAlignment="0" applyProtection="0"/>
    <xf numFmtId="0" fontId="6" fillId="8" borderId="4" applyNumberFormat="0" applyFont="0" applyAlignment="0" applyProtection="0"/>
    <xf numFmtId="0" fontId="16" fillId="7" borderId="1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13" borderId="6" applyNumberFormat="0" applyAlignment="0" applyProtection="0"/>
    <xf numFmtId="0" fontId="7" fillId="24" borderId="4" applyFont="0">
      <alignment horizontal="center" vertical="center"/>
    </xf>
    <xf numFmtId="0" fontId="27" fillId="0" borderId="9" applyNumberFormat="0" applyFill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14" fillId="13" borderId="1" applyNumberFormat="0" applyAlignment="0" applyProtection="0"/>
    <xf numFmtId="0" fontId="6" fillId="8" borderId="4" applyNumberFormat="0" applyFont="0" applyAlignment="0" applyProtection="0"/>
    <xf numFmtId="0" fontId="16" fillId="7" borderId="1" applyNumberFormat="0" applyAlignment="0" applyProtection="0"/>
    <xf numFmtId="0" fontId="4" fillId="0" borderId="0"/>
    <xf numFmtId="0" fontId="4" fillId="0" borderId="0"/>
    <xf numFmtId="0" fontId="20" fillId="13" borderId="6" applyNumberFormat="0" applyAlignment="0" applyProtection="0"/>
    <xf numFmtId="0" fontId="7" fillId="24" borderId="4" applyFont="0">
      <alignment horizontal="center" vertical="center"/>
    </xf>
    <xf numFmtId="0" fontId="27" fillId="0" borderId="9" applyNumberFormat="0" applyFill="0" applyAlignment="0" applyProtection="0"/>
    <xf numFmtId="0" fontId="7" fillId="32" borderId="4" applyFont="0">
      <alignment horizontal="center" vertical="center"/>
    </xf>
    <xf numFmtId="0" fontId="7" fillId="24" borderId="4" applyFont="0">
      <alignment horizontal="center" vertical="center"/>
    </xf>
    <xf numFmtId="0" fontId="7" fillId="24" borderId="4" applyFont="0">
      <alignment horizontal="center" vertical="center"/>
    </xf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8" fillId="0" borderId="0" applyNumberFormat="0" applyFill="0" applyBorder="0" applyProtection="0">
      <alignment vertical="top" wrapText="1"/>
    </xf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14" fillId="13" borderId="1" applyNumberFormat="0" applyAlignment="0" applyProtection="0"/>
    <xf numFmtId="0" fontId="6" fillId="8" borderId="4" applyNumberFormat="0" applyFont="0" applyAlignment="0" applyProtection="0"/>
    <xf numFmtId="0" fontId="16" fillId="7" borderId="1" applyNumberFormat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20" fillId="13" borderId="6" applyNumberFormat="0" applyAlignment="0" applyProtection="0"/>
    <xf numFmtId="0" fontId="7" fillId="24" borderId="4" applyFont="0">
      <alignment horizontal="center" vertical="center"/>
    </xf>
    <xf numFmtId="0" fontId="27" fillId="0" borderId="9" applyNumberFormat="0" applyFill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14" fillId="13" borderId="1" applyNumberFormat="0" applyAlignment="0" applyProtection="0"/>
    <xf numFmtId="0" fontId="6" fillId="8" borderId="4" applyNumberFormat="0" applyFont="0" applyAlignment="0" applyProtection="0"/>
    <xf numFmtId="0" fontId="16" fillId="7" borderId="1" applyNumberFormat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20" fillId="13" borderId="6" applyNumberFormat="0" applyAlignment="0" applyProtection="0"/>
    <xf numFmtId="0" fontId="27" fillId="0" borderId="9" applyNumberFormat="0" applyFill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14" fillId="13" borderId="27" applyNumberFormat="0" applyAlignment="0" applyProtection="0"/>
    <xf numFmtId="0" fontId="6" fillId="8" borderId="28" applyNumberFormat="0" applyFont="0" applyAlignment="0" applyProtection="0"/>
    <xf numFmtId="0" fontId="16" fillId="7" borderId="27" applyNumberFormat="0" applyAlignment="0" applyProtection="0"/>
    <xf numFmtId="0" fontId="2" fillId="0" borderId="0"/>
    <xf numFmtId="0" fontId="2" fillId="0" borderId="0"/>
    <xf numFmtId="0" fontId="20" fillId="13" borderId="29" applyNumberFormat="0" applyAlignment="0" applyProtection="0"/>
    <xf numFmtId="0" fontId="7" fillId="24" borderId="28" applyFont="0">
      <alignment horizontal="center" vertical="center"/>
    </xf>
    <xf numFmtId="0" fontId="27" fillId="0" borderId="30" applyNumberFormat="0" applyFill="0" applyAlignment="0" applyProtection="0"/>
    <xf numFmtId="0" fontId="7" fillId="32" borderId="28" applyFont="0">
      <alignment horizontal="center" vertical="center"/>
    </xf>
    <xf numFmtId="0" fontId="7" fillId="24" borderId="28" applyFont="0">
      <alignment horizontal="center" vertical="center"/>
    </xf>
    <xf numFmtId="0" fontId="7" fillId="24" borderId="28" applyFont="0">
      <alignment horizontal="center" vertical="center"/>
    </xf>
    <xf numFmtId="0" fontId="7" fillId="32" borderId="28" applyFont="0">
      <alignment horizontal="center" vertical="center"/>
    </xf>
    <xf numFmtId="0" fontId="7" fillId="24" borderId="28" applyFont="0">
      <alignment horizontal="center" vertical="center"/>
    </xf>
    <xf numFmtId="0" fontId="7" fillId="24" borderId="28" applyFont="0">
      <alignment horizontal="center" vertical="center"/>
    </xf>
    <xf numFmtId="0" fontId="7" fillId="32" borderId="28" applyFont="0">
      <alignment horizontal="center" vertical="center"/>
    </xf>
    <xf numFmtId="0" fontId="7" fillId="24" borderId="28" applyFont="0">
      <alignment horizontal="center" vertical="center"/>
    </xf>
    <xf numFmtId="0" fontId="7" fillId="24" borderId="28" applyFont="0">
      <alignment horizontal="center" vertical="center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4" fillId="13" borderId="27" applyNumberFormat="0" applyAlignment="0" applyProtection="0"/>
    <xf numFmtId="0" fontId="6" fillId="8" borderId="28" applyNumberFormat="0" applyFont="0" applyAlignment="0" applyProtection="0"/>
    <xf numFmtId="0" fontId="16" fillId="7" borderId="27" applyNumberFormat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0" fillId="13" borderId="29" applyNumberFormat="0" applyAlignment="0" applyProtection="0"/>
    <xf numFmtId="0" fontId="7" fillId="24" borderId="28" applyFont="0">
      <alignment horizontal="center" vertical="center"/>
    </xf>
    <xf numFmtId="0" fontId="27" fillId="0" borderId="30" applyNumberFormat="0" applyFill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4" fillId="13" borderId="27" applyNumberFormat="0" applyAlignment="0" applyProtection="0"/>
    <xf numFmtId="0" fontId="6" fillId="8" borderId="28" applyNumberFormat="0" applyFont="0" applyAlignment="0" applyProtection="0"/>
    <xf numFmtId="0" fontId="16" fillId="7" borderId="27" applyNumberFormat="0" applyAlignment="0" applyProtection="0"/>
    <xf numFmtId="0" fontId="20" fillId="13" borderId="29" applyNumberFormat="0" applyAlignment="0" applyProtection="0"/>
    <xf numFmtId="0" fontId="27" fillId="0" borderId="30" applyNumberFormat="0" applyFill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13" borderId="27" applyNumberFormat="0" applyAlignment="0" applyProtection="0"/>
    <xf numFmtId="0" fontId="6" fillId="8" borderId="28" applyNumberFormat="0" applyFont="0" applyAlignment="0" applyProtection="0"/>
    <xf numFmtId="0" fontId="16" fillId="7" borderId="27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13" borderId="29" applyNumberFormat="0" applyAlignment="0" applyProtection="0"/>
    <xf numFmtId="0" fontId="7" fillId="24" borderId="28" applyFont="0">
      <alignment horizontal="center" vertical="center"/>
    </xf>
    <xf numFmtId="0" fontId="27" fillId="0" borderId="30" applyNumberFormat="0" applyFill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4" fillId="13" borderId="27" applyNumberFormat="0" applyAlignment="0" applyProtection="0"/>
    <xf numFmtId="0" fontId="6" fillId="8" borderId="28" applyNumberFormat="0" applyFont="0" applyAlignment="0" applyProtection="0"/>
    <xf numFmtId="0" fontId="16" fillId="7" borderId="27" applyNumberFormat="0" applyAlignment="0" applyProtection="0"/>
    <xf numFmtId="0" fontId="20" fillId="13" borderId="29" applyNumberFormat="0" applyAlignment="0" applyProtection="0"/>
    <xf numFmtId="0" fontId="7" fillId="24" borderId="28" applyFont="0">
      <alignment horizontal="center" vertical="center"/>
    </xf>
    <xf numFmtId="0" fontId="27" fillId="0" borderId="30" applyNumberFormat="0" applyFill="0" applyAlignment="0" applyProtection="0"/>
    <xf numFmtId="0" fontId="7" fillId="32" borderId="28" applyFont="0">
      <alignment horizontal="center" vertical="center"/>
    </xf>
    <xf numFmtId="0" fontId="7" fillId="24" borderId="28" applyFont="0">
      <alignment horizontal="center" vertical="center"/>
    </xf>
    <xf numFmtId="0" fontId="7" fillId="24" borderId="28" applyFont="0">
      <alignment horizontal="center" vertical="center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4" fillId="13" borderId="27" applyNumberFormat="0" applyAlignment="0" applyProtection="0"/>
    <xf numFmtId="0" fontId="6" fillId="8" borderId="28" applyNumberFormat="0" applyFont="0" applyAlignment="0" applyProtection="0"/>
    <xf numFmtId="0" fontId="16" fillId="7" borderId="27" applyNumberFormat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0" fillId="13" borderId="29" applyNumberFormat="0" applyAlignment="0" applyProtection="0"/>
    <xf numFmtId="0" fontId="7" fillId="24" borderId="28" applyFont="0">
      <alignment horizontal="center" vertical="center"/>
    </xf>
    <xf numFmtId="0" fontId="27" fillId="0" borderId="30" applyNumberFormat="0" applyFill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4" fillId="13" borderId="27" applyNumberFormat="0" applyAlignment="0" applyProtection="0"/>
    <xf numFmtId="0" fontId="6" fillId="8" borderId="28" applyNumberFormat="0" applyFont="0" applyAlignment="0" applyProtection="0"/>
    <xf numFmtId="0" fontId="16" fillId="7" borderId="27" applyNumberFormat="0" applyAlignment="0" applyProtection="0"/>
    <xf numFmtId="0" fontId="20" fillId="13" borderId="29" applyNumberFormat="0" applyAlignment="0" applyProtection="0"/>
    <xf numFmtId="0" fontId="27" fillId="0" borderId="30" applyNumberFormat="0" applyFill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</cellStyleXfs>
  <cellXfs count="147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0" fillId="0" borderId="0" xfId="0" applyNumberFormat="1"/>
    <xf numFmtId="0" fontId="6" fillId="25" borderId="0" xfId="0" applyFont="1" applyFill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3" fontId="6" fillId="26" borderId="0" xfId="0" applyNumberFormat="1" applyFont="1" applyFill="1" applyAlignment="1">
      <alignment vertical="center"/>
    </xf>
    <xf numFmtId="3" fontId="6" fillId="27" borderId="0" xfId="0" applyNumberFormat="1" applyFont="1" applyFill="1" applyAlignment="1">
      <alignment vertical="center"/>
    </xf>
    <xf numFmtId="3" fontId="6" fillId="28" borderId="0" xfId="0" applyNumberFormat="1" applyFont="1" applyFill="1" applyAlignment="1">
      <alignment vertical="center"/>
    </xf>
    <xf numFmtId="3" fontId="6" fillId="29" borderId="0" xfId="0" applyNumberFormat="1" applyFont="1" applyFill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/>
    <xf numFmtId="0" fontId="29" fillId="0" borderId="0" xfId="0" applyFont="1"/>
    <xf numFmtId="0" fontId="30" fillId="0" borderId="0" xfId="0" applyFont="1" applyAlignment="1">
      <alignment horizontal="center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6" fillId="0" borderId="0" xfId="0" applyFont="1"/>
    <xf numFmtId="0" fontId="6" fillId="0" borderId="10" xfId="0" applyFont="1" applyBorder="1" applyAlignment="1">
      <alignment vertical="center" wrapText="1"/>
    </xf>
    <xf numFmtId="0" fontId="6" fillId="0" borderId="0" xfId="0" applyFont="1" applyFill="1" applyBorder="1"/>
    <xf numFmtId="0" fontId="29" fillId="0" borderId="0" xfId="0" applyFont="1" applyAlignment="1">
      <alignment vertical="center"/>
    </xf>
    <xf numFmtId="0" fontId="3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6" fillId="0" borderId="0" xfId="0" applyFont="1" applyAlignment="1">
      <alignment horizontal="center"/>
    </xf>
    <xf numFmtId="0" fontId="31" fillId="0" borderId="10" xfId="0" applyFont="1" applyBorder="1"/>
    <xf numFmtId="0" fontId="0" fillId="0" borderId="10" xfId="0" applyBorder="1" applyAlignment="1">
      <alignment horizontal="center"/>
    </xf>
    <xf numFmtId="0" fontId="6" fillId="0" borderId="0" xfId="0" quotePrefix="1" applyFont="1"/>
    <xf numFmtId="0" fontId="6" fillId="0" borderId="10" xfId="0" applyFont="1" applyBorder="1"/>
    <xf numFmtId="0" fontId="0" fillId="0" borderId="0" xfId="0" applyBorder="1" applyAlignment="1">
      <alignment horizontal="center"/>
    </xf>
    <xf numFmtId="0" fontId="6" fillId="0" borderId="0" xfId="0" applyFont="1" applyBorder="1"/>
    <xf numFmtId="0" fontId="6" fillId="0" borderId="0" xfId="0" quotePrefix="1" applyFont="1" applyFill="1" applyBorder="1"/>
    <xf numFmtId="0" fontId="6" fillId="0" borderId="11" xfId="0" applyFont="1" applyBorder="1" applyAlignment="1">
      <alignment wrapText="1"/>
    </xf>
    <xf numFmtId="0" fontId="0" fillId="0" borderId="11" xfId="0" applyFont="1" applyFill="1" applyBorder="1"/>
    <xf numFmtId="0" fontId="0" fillId="0" borderId="12" xfId="0" applyFont="1" applyFill="1" applyBorder="1"/>
    <xf numFmtId="0" fontId="0" fillId="0" borderId="0" xfId="0" applyFont="1" applyFill="1" applyBorder="1"/>
    <xf numFmtId="0" fontId="9" fillId="0" borderId="0" xfId="34" applyAlignment="1"/>
    <xf numFmtId="0" fontId="30" fillId="29" borderId="0" xfId="34" applyFont="1" applyFill="1" applyAlignment="1">
      <alignment horizontal="center"/>
    </xf>
    <xf numFmtId="3" fontId="30" fillId="0" borderId="10" xfId="0" applyNumberFormat="1" applyFont="1" applyFill="1" applyBorder="1" applyAlignment="1">
      <alignment horizontal="center"/>
    </xf>
    <xf numFmtId="1" fontId="30" fillId="0" borderId="10" xfId="34" applyNumberFormat="1" applyFont="1" applyBorder="1" applyAlignment="1">
      <alignment horizontal="center"/>
    </xf>
    <xf numFmtId="0" fontId="30" fillId="0" borderId="0" xfId="0" applyFont="1" applyAlignment="1">
      <alignment horizontal="right"/>
    </xf>
    <xf numFmtId="0" fontId="30" fillId="0" borderId="0" xfId="34" applyFont="1" applyFill="1" applyBorder="1" applyAlignment="1">
      <alignment horizontal="right"/>
    </xf>
    <xf numFmtId="0" fontId="6" fillId="0" borderId="0" xfId="34" applyFont="1" applyAlignment="1"/>
    <xf numFmtId="0" fontId="9" fillId="0" borderId="0" xfId="34" applyAlignment="1">
      <alignment horizontal="center" vertical="center"/>
    </xf>
    <xf numFmtId="0" fontId="30" fillId="0" borderId="0" xfId="34" applyFont="1" applyFill="1" applyBorder="1" applyAlignment="1">
      <alignment horizontal="left" vertical="center"/>
    </xf>
    <xf numFmtId="0" fontId="30" fillId="0" borderId="0" xfId="34" applyFont="1" applyFill="1" applyBorder="1" applyAlignment="1">
      <alignment horizontal="left"/>
    </xf>
    <xf numFmtId="3" fontId="3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10" fontId="30" fillId="0" borderId="0" xfId="0" applyNumberFormat="1" applyFont="1" applyAlignment="1">
      <alignment horizontal="center" vertical="center"/>
    </xf>
    <xf numFmtId="0" fontId="6" fillId="0" borderId="0" xfId="34" applyFont="1" applyAlignment="1">
      <alignment horizontal="right"/>
    </xf>
    <xf numFmtId="3" fontId="6" fillId="0" borderId="10" xfId="0" applyNumberFormat="1" applyFont="1" applyFill="1" applyBorder="1" applyAlignment="1">
      <alignment horizontal="center"/>
    </xf>
    <xf numFmtId="0" fontId="6" fillId="0" borderId="10" xfId="34" applyFont="1" applyBorder="1" applyAlignment="1">
      <alignment horizontal="center"/>
    </xf>
    <xf numFmtId="1" fontId="6" fillId="0" borderId="10" xfId="34" applyNumberFormat="1" applyFont="1" applyBorder="1" applyAlignment="1">
      <alignment horizontal="center"/>
    </xf>
    <xf numFmtId="0" fontId="6" fillId="0" borderId="0" xfId="34" applyFont="1" applyFill="1" applyBorder="1" applyAlignment="1">
      <alignment horizontal="right"/>
    </xf>
    <xf numFmtId="3" fontId="30" fillId="0" borderId="0" xfId="0" applyNumberFormat="1" applyFont="1"/>
    <xf numFmtId="0" fontId="0" fillId="28" borderId="0" xfId="0" applyFill="1"/>
    <xf numFmtId="10" fontId="0" fillId="28" borderId="0" xfId="0" applyNumberFormat="1" applyFill="1" applyAlignment="1">
      <alignment horizontal="center" vertical="center"/>
    </xf>
    <xf numFmtId="3" fontId="6" fillId="28" borderId="0" xfId="0" applyNumberFormat="1" applyFont="1" applyFill="1" applyAlignment="1">
      <alignment horizontal="center" vertical="center"/>
    </xf>
    <xf numFmtId="165" fontId="3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0" fontId="0" fillId="28" borderId="0" xfId="0" applyNumberFormat="1" applyFill="1"/>
    <xf numFmtId="0" fontId="0" fillId="0" borderId="0" xfId="0" applyFill="1"/>
    <xf numFmtId="0" fontId="6" fillId="0" borderId="0" xfId="0" applyFont="1" applyAlignment="1">
      <alignment horizontal="right" vertical="center"/>
    </xf>
    <xf numFmtId="3" fontId="34" fillId="0" borderId="0" xfId="0" applyNumberFormat="1" applyFont="1"/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8" fillId="0" borderId="0" xfId="35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 wrapText="1"/>
    </xf>
    <xf numFmtId="0" fontId="41" fillId="0" borderId="10" xfId="0" applyFont="1" applyFill="1" applyBorder="1" applyAlignment="1" applyProtection="1">
      <alignment horizontal="center" vertical="center"/>
    </xf>
    <xf numFmtId="0" fontId="36" fillId="0" borderId="13" xfId="0" applyFont="1" applyFill="1" applyBorder="1" applyAlignment="1" applyProtection="1">
      <alignment horizontal="center" vertical="center" wrapText="1"/>
    </xf>
    <xf numFmtId="0" fontId="42" fillId="0" borderId="31" xfId="0" applyFont="1" applyFill="1" applyBorder="1" applyAlignment="1" applyProtection="1">
      <alignment horizontal="center" vertical="center" wrapText="1"/>
    </xf>
    <xf numFmtId="0" fontId="42" fillId="0" borderId="20" xfId="0" applyFont="1" applyFill="1" applyBorder="1" applyAlignment="1" applyProtection="1">
      <alignment horizontal="center" vertical="center" wrapText="1"/>
    </xf>
    <xf numFmtId="0" fontId="44" fillId="0" borderId="10" xfId="0" applyFont="1" applyFill="1" applyBorder="1" applyAlignment="1" applyProtection="1">
      <alignment horizontal="center" vertical="center" wrapText="1"/>
    </xf>
    <xf numFmtId="166" fontId="45" fillId="0" borderId="10" xfId="0" applyNumberFormat="1" applyFont="1" applyFill="1" applyBorder="1" applyAlignment="1" applyProtection="1">
      <alignment horizontal="center" vertical="center" wrapText="1"/>
    </xf>
    <xf numFmtId="0" fontId="46" fillId="0" borderId="0" xfId="0" applyFont="1" applyFill="1" applyAlignment="1" applyProtection="1">
      <alignment horizontal="center" vertical="center" wrapText="1"/>
    </xf>
    <xf numFmtId="0" fontId="46" fillId="0" borderId="0" xfId="0" applyFont="1" applyFill="1" applyAlignment="1" applyProtection="1">
      <alignment horizontal="center" vertical="center"/>
    </xf>
    <xf numFmtId="0" fontId="43" fillId="33" borderId="17" xfId="0" applyFont="1" applyFill="1" applyBorder="1" applyAlignment="1" applyProtection="1">
      <alignment horizontal="center" vertical="center" wrapText="1"/>
    </xf>
    <xf numFmtId="0" fontId="43" fillId="33" borderId="31" xfId="0" applyFont="1" applyFill="1" applyBorder="1" applyAlignment="1" applyProtection="1">
      <alignment horizontal="center" vertical="center" wrapText="1"/>
    </xf>
    <xf numFmtId="0" fontId="43" fillId="33" borderId="15" xfId="0" applyFont="1" applyFill="1" applyBorder="1" applyAlignment="1" applyProtection="1">
      <alignment horizontal="center" vertical="center" wrapText="1"/>
    </xf>
    <xf numFmtId="0" fontId="49" fillId="0" borderId="0" xfId="0" applyFont="1" applyFill="1" applyAlignment="1" applyProtection="1">
      <alignment horizontal="center" vertical="center" wrapText="1"/>
    </xf>
    <xf numFmtId="167" fontId="49" fillId="0" borderId="0" xfId="0" applyNumberFormat="1" applyFont="1" applyFill="1" applyAlignment="1" applyProtection="1">
      <alignment horizontal="center" vertical="center" wrapText="1"/>
    </xf>
    <xf numFmtId="0" fontId="43" fillId="0" borderId="0" xfId="0" applyFont="1" applyFill="1" applyAlignment="1" applyProtection="1">
      <alignment horizontal="center" vertical="center" wrapText="1"/>
    </xf>
    <xf numFmtId="0" fontId="43" fillId="0" borderId="0" xfId="0" applyFont="1" applyFill="1" applyAlignment="1" applyProtection="1">
      <alignment horizontal="center" vertical="center"/>
    </xf>
    <xf numFmtId="0" fontId="42" fillId="0" borderId="0" xfId="0" applyFont="1" applyFill="1" applyBorder="1" applyAlignment="1" applyProtection="1">
      <alignment horizontal="center" vertical="center" wrapText="1"/>
    </xf>
    <xf numFmtId="0" fontId="50" fillId="0" borderId="13" xfId="0" applyFont="1" applyFill="1" applyBorder="1" applyAlignment="1" applyProtection="1">
      <alignment horizontal="center" vertical="center"/>
    </xf>
    <xf numFmtId="0" fontId="50" fillId="0" borderId="0" xfId="0" applyFont="1" applyFill="1" applyBorder="1" applyAlignment="1" applyProtection="1">
      <alignment horizontal="center" vertical="center" wrapText="1"/>
    </xf>
    <xf numFmtId="0" fontId="51" fillId="0" borderId="0" xfId="0" applyFont="1" applyFill="1" applyBorder="1" applyAlignment="1" applyProtection="1">
      <alignment horizontal="center" vertical="center" wrapText="1"/>
    </xf>
    <xf numFmtId="0" fontId="49" fillId="0" borderId="0" xfId="0" applyFont="1" applyFill="1" applyAlignment="1" applyProtection="1">
      <alignment horizontal="center" vertical="center"/>
    </xf>
    <xf numFmtId="0" fontId="44" fillId="0" borderId="0" xfId="0" applyFont="1" applyFill="1" applyAlignment="1" applyProtection="1">
      <alignment horizontal="center" vertical="center" wrapText="1"/>
    </xf>
    <xf numFmtId="167" fontId="44" fillId="0" borderId="0" xfId="0" applyNumberFormat="1" applyFont="1" applyFill="1" applyAlignment="1" applyProtection="1">
      <alignment horizontal="center" vertical="center" wrapText="1"/>
    </xf>
    <xf numFmtId="0" fontId="54" fillId="0" borderId="0" xfId="0" applyFont="1" applyFill="1" applyAlignment="1" applyProtection="1">
      <alignment horizontal="center" vertical="center" wrapText="1"/>
    </xf>
    <xf numFmtId="0" fontId="54" fillId="0" borderId="0" xfId="0" applyFont="1" applyFill="1" applyAlignment="1" applyProtection="1">
      <alignment horizontal="center" vertical="center"/>
    </xf>
    <xf numFmtId="0" fontId="44" fillId="0" borderId="0" xfId="0" applyFont="1" applyFill="1" applyAlignment="1" applyProtection="1">
      <alignment horizontal="center" vertical="center"/>
    </xf>
    <xf numFmtId="0" fontId="49" fillId="0" borderId="13" xfId="0" applyFont="1" applyFill="1" applyBorder="1" applyAlignment="1" applyProtection="1">
      <alignment horizontal="center" vertical="center" wrapText="1"/>
    </xf>
    <xf numFmtId="0" fontId="49" fillId="0" borderId="0" xfId="0" applyFont="1" applyFill="1" applyBorder="1" applyAlignment="1" applyProtection="1">
      <alignment horizontal="center" vertical="center" wrapText="1"/>
    </xf>
    <xf numFmtId="0" fontId="55" fillId="0" borderId="10" xfId="35" applyFont="1" applyFill="1" applyBorder="1" applyAlignment="1" applyProtection="1">
      <alignment horizontal="center" vertical="center" wrapText="1"/>
      <protection locked="0"/>
    </xf>
    <xf numFmtId="0" fontId="55" fillId="0" borderId="10" xfId="318" applyFont="1" applyFill="1" applyBorder="1" applyAlignment="1" applyProtection="1">
      <alignment horizontal="center" vertical="center" wrapText="1"/>
      <protection locked="0"/>
    </xf>
    <xf numFmtId="14" fontId="54" fillId="0" borderId="10" xfId="0" applyNumberFormat="1" applyFont="1" applyFill="1" applyBorder="1" applyAlignment="1" applyProtection="1">
      <alignment horizontal="center" vertical="center" wrapText="1"/>
    </xf>
    <xf numFmtId="0" fontId="51" fillId="0" borderId="10" xfId="0" applyFont="1" applyFill="1" applyBorder="1" applyAlignment="1" applyProtection="1">
      <alignment horizontal="center" vertical="center" wrapText="1"/>
    </xf>
    <xf numFmtId="0" fontId="55" fillId="0" borderId="0" xfId="35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Fill="1" applyBorder="1" applyAlignment="1" applyProtection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horizontal="center" vertical="center" wrapText="1"/>
    </xf>
    <xf numFmtId="14" fontId="54" fillId="0" borderId="0" xfId="0" applyNumberFormat="1" applyFont="1" applyFill="1" applyBorder="1" applyAlignment="1" applyProtection="1">
      <alignment horizontal="center" vertical="center" wrapText="1"/>
    </xf>
    <xf numFmtId="0" fontId="49" fillId="0" borderId="0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Alignment="1" applyProtection="1">
      <alignment horizontal="center" vertical="center" wrapText="1"/>
    </xf>
    <xf numFmtId="0" fontId="51" fillId="0" borderId="0" xfId="0" applyFont="1" applyFill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>
      <alignment horizontal="center" vertical="center" wrapText="1"/>
    </xf>
    <xf numFmtId="0" fontId="42" fillId="0" borderId="0" xfId="0" applyFont="1" applyFill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left" vertical="center" wrapText="1"/>
    </xf>
    <xf numFmtId="0" fontId="50" fillId="0" borderId="10" xfId="35" applyFont="1" applyFill="1" applyBorder="1" applyAlignment="1" applyProtection="1">
      <alignment horizontal="center" vertical="center" wrapText="1"/>
      <protection locked="0"/>
    </xf>
    <xf numFmtId="0" fontId="39" fillId="34" borderId="31" xfId="0" applyFont="1" applyFill="1" applyBorder="1" applyAlignment="1" applyProtection="1">
      <alignment horizontal="center" vertical="center"/>
    </xf>
    <xf numFmtId="0" fontId="39" fillId="34" borderId="31" xfId="0" applyFont="1" applyFill="1" applyBorder="1" applyAlignment="1" applyProtection="1">
      <alignment horizontal="left" vertical="center"/>
    </xf>
    <xf numFmtId="0" fontId="56" fillId="34" borderId="31" xfId="35" applyFont="1" applyFill="1" applyBorder="1" applyAlignment="1" applyProtection="1">
      <alignment horizontal="center" vertical="center" wrapText="1"/>
      <protection locked="0"/>
    </xf>
    <xf numFmtId="0" fontId="39" fillId="34" borderId="31" xfId="0" applyFont="1" applyFill="1" applyBorder="1" applyAlignment="1" applyProtection="1">
      <alignment horizontal="center" vertical="center" wrapText="1"/>
    </xf>
    <xf numFmtId="0" fontId="57" fillId="34" borderId="31" xfId="0" applyFont="1" applyFill="1" applyBorder="1" applyAlignment="1" applyProtection="1">
      <alignment horizontal="center" vertical="center" wrapText="1"/>
    </xf>
    <xf numFmtId="0" fontId="40" fillId="34" borderId="31" xfId="0" applyFont="1" applyFill="1" applyBorder="1" applyAlignment="1" applyProtection="1">
      <alignment horizontal="center" vertical="center" wrapText="1"/>
    </xf>
    <xf numFmtId="0" fontId="56" fillId="34" borderId="31" xfId="0" applyFont="1" applyFill="1" applyBorder="1" applyAlignment="1" applyProtection="1">
      <alignment horizontal="center" vertical="center" wrapText="1"/>
    </xf>
    <xf numFmtId="0" fontId="58" fillId="34" borderId="31" xfId="0" applyFont="1" applyFill="1" applyBorder="1" applyAlignment="1" applyProtection="1">
      <alignment horizontal="center" vertical="center" wrapText="1"/>
    </xf>
    <xf numFmtId="0" fontId="59" fillId="34" borderId="31" xfId="0" applyFont="1" applyFill="1" applyBorder="1" applyAlignment="1" applyProtection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3" fillId="0" borderId="2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center" vertical="center"/>
    </xf>
    <xf numFmtId="0" fontId="43" fillId="0" borderId="32" xfId="0" applyFont="1" applyFill="1" applyBorder="1" applyAlignment="1" applyProtection="1">
      <alignment horizontal="center" vertical="center"/>
    </xf>
    <xf numFmtId="0" fontId="43" fillId="33" borderId="17" xfId="0" applyFont="1" applyFill="1" applyBorder="1" applyAlignment="1" applyProtection="1">
      <alignment horizontal="left" vertical="center"/>
    </xf>
    <xf numFmtId="0" fontId="43" fillId="33" borderId="14" xfId="0" applyFont="1" applyFill="1" applyBorder="1" applyAlignment="1" applyProtection="1">
      <alignment horizontal="left" vertical="center"/>
    </xf>
    <xf numFmtId="0" fontId="52" fillId="35" borderId="31" xfId="0" applyFont="1" applyFill="1" applyBorder="1" applyAlignment="1" applyProtection="1">
      <alignment horizontal="center" vertical="center" wrapText="1"/>
    </xf>
    <xf numFmtId="0" fontId="41" fillId="0" borderId="10" xfId="0" applyFont="1" applyBorder="1" applyAlignment="1">
      <alignment wrapText="1"/>
    </xf>
  </cellXfs>
  <cellStyles count="319">
    <cellStyle name="20 % - Accent1 2" xfId="1"/>
    <cellStyle name="20 % - Accent1 2 2" xfId="91"/>
    <cellStyle name="20 % - Accent1 2 3" xfId="75"/>
    <cellStyle name="20 % - Accent1 2 4" xfId="57"/>
    <cellStyle name="20 % - Accent2 2" xfId="2"/>
    <cellStyle name="20 % - Accent2 2 2" xfId="92"/>
    <cellStyle name="20 % - Accent2 2 3" xfId="76"/>
    <cellStyle name="20 % - Accent2 2 4" xfId="58"/>
    <cellStyle name="20 % - Accent3 2" xfId="3"/>
    <cellStyle name="20 % - Accent3 2 2" xfId="93"/>
    <cellStyle name="20 % - Accent3 2 3" xfId="77"/>
    <cellStyle name="20 % - Accent3 2 4" xfId="59"/>
    <cellStyle name="20 % - Accent4 2" xfId="4"/>
    <cellStyle name="20 % - Accent4 2 2" xfId="94"/>
    <cellStyle name="20 % - Accent4 2 3" xfId="78"/>
    <cellStyle name="20 % - Accent4 2 4" xfId="60"/>
    <cellStyle name="20 % - Accent5 2" xfId="5"/>
    <cellStyle name="20 % - Accent5 2 2" xfId="95"/>
    <cellStyle name="20 % - Accent5 2 3" xfId="79"/>
    <cellStyle name="20 % - Accent5 2 4" xfId="61"/>
    <cellStyle name="20 % - Accent6 2" xfId="6"/>
    <cellStyle name="20 % - Accent6 2 2" xfId="96"/>
    <cellStyle name="20 % - Accent6 2 3" xfId="80"/>
    <cellStyle name="20 % - Accent6 2 4" xfId="62"/>
    <cellStyle name="40 % - Accent1 2" xfId="7"/>
    <cellStyle name="40 % - Accent1 2 2" xfId="97"/>
    <cellStyle name="40 % - Accent1 2 3" xfId="81"/>
    <cellStyle name="40 % - Accent1 2 4" xfId="63"/>
    <cellStyle name="40 % - Accent2 2" xfId="8"/>
    <cellStyle name="40 % - Accent2 2 2" xfId="98"/>
    <cellStyle name="40 % - Accent2 2 3" xfId="82"/>
    <cellStyle name="40 % - Accent2 2 4" xfId="64"/>
    <cellStyle name="40 % - Accent3 2" xfId="9"/>
    <cellStyle name="40 % - Accent3 2 2" xfId="99"/>
    <cellStyle name="40 % - Accent3 2 3" xfId="83"/>
    <cellStyle name="40 % - Accent3 2 4" xfId="65"/>
    <cellStyle name="40 % - Accent4 2" xfId="10"/>
    <cellStyle name="40 % - Accent4 2 2" xfId="100"/>
    <cellStyle name="40 % - Accent4 2 3" xfId="84"/>
    <cellStyle name="40 % - Accent4 2 4" xfId="66"/>
    <cellStyle name="40 % - Accent5 2" xfId="11"/>
    <cellStyle name="40 % - Accent5 2 2" xfId="101"/>
    <cellStyle name="40 % - Accent5 2 3" xfId="85"/>
    <cellStyle name="40 % - Accent5 2 4" xfId="67"/>
    <cellStyle name="40 % - Accent6 2" xfId="12"/>
    <cellStyle name="40 % - Accent6 2 2" xfId="102"/>
    <cellStyle name="40 % - Accent6 2 3" xfId="86"/>
    <cellStyle name="40 % - Accent6 2 4" xfId="68"/>
    <cellStyle name="60 % - Accent1 2" xfId="13"/>
    <cellStyle name="60 % - Accent2 2" xfId="14"/>
    <cellStyle name="60 % - Accent3 2" xfId="15"/>
    <cellStyle name="60 % - Accent4 2" xfId="16"/>
    <cellStyle name="60 % - Accent5 2" xfId="17"/>
    <cellStyle name="60 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Avertissement 2" xfId="25"/>
    <cellStyle name="Calcul 2" xfId="26"/>
    <cellStyle name="Calcul 2 2" xfId="129"/>
    <cellStyle name="Calcul 2 2 2" xfId="146"/>
    <cellStyle name="Calcul 2 2 2 2" xfId="257"/>
    <cellStyle name="Calcul 2 2 3" xfId="200"/>
    <cellStyle name="Calcul 2 2 3 2" xfId="308"/>
    <cellStyle name="Calcul 2 2 4" xfId="246"/>
    <cellStyle name="Calcul 2 3" xfId="117"/>
    <cellStyle name="Calcul 2 3 2" xfId="188"/>
    <cellStyle name="Calcul 2 3 2 2" xfId="296"/>
    <cellStyle name="Calcul 2 3 3" xfId="234"/>
    <cellStyle name="Calcul 2 4" xfId="170"/>
    <cellStyle name="Calcul 2 4 2" xfId="281"/>
    <cellStyle name="Calcul 2 5" xfId="211"/>
    <cellStyle name="Cellule liée 2" xfId="27"/>
    <cellStyle name="Commentaire 2" xfId="28"/>
    <cellStyle name="Commentaire 2 2" xfId="130"/>
    <cellStyle name="Commentaire 2 2 2" xfId="147"/>
    <cellStyle name="Commentaire 2 2 2 2" xfId="258"/>
    <cellStyle name="Commentaire 2 2 3" xfId="201"/>
    <cellStyle name="Commentaire 2 2 3 2" xfId="309"/>
    <cellStyle name="Commentaire 2 2 4" xfId="247"/>
    <cellStyle name="Commentaire 2 3" xfId="118"/>
    <cellStyle name="Commentaire 2 3 2" xfId="189"/>
    <cellStyle name="Commentaire 2 3 2 2" xfId="297"/>
    <cellStyle name="Commentaire 2 3 3" xfId="235"/>
    <cellStyle name="Commentaire 2 4" xfId="171"/>
    <cellStyle name="Commentaire 2 4 2" xfId="282"/>
    <cellStyle name="Commentaire 2 5" xfId="212"/>
    <cellStyle name="Entrée 2" xfId="29"/>
    <cellStyle name="Entrée 2 2" xfId="131"/>
    <cellStyle name="Entrée 2 2 2" xfId="148"/>
    <cellStyle name="Entrée 2 2 2 2" xfId="259"/>
    <cellStyle name="Entrée 2 2 3" xfId="202"/>
    <cellStyle name="Entrée 2 2 3 2" xfId="310"/>
    <cellStyle name="Entrée 2 2 4" xfId="248"/>
    <cellStyle name="Entrée 2 3" xfId="119"/>
    <cellStyle name="Entrée 2 3 2" xfId="190"/>
    <cellStyle name="Entrée 2 3 2 2" xfId="298"/>
    <cellStyle name="Entrée 2 3 3" xfId="236"/>
    <cellStyle name="Entrée 2 4" xfId="172"/>
    <cellStyle name="Entrée 2 4 2" xfId="283"/>
    <cellStyle name="Entrée 2 5" xfId="213"/>
    <cellStyle name="Insatisfaisant 2" xfId="30"/>
    <cellStyle name="Milliers 2" xfId="31"/>
    <cellStyle name="Milliers 2 2" xfId="111"/>
    <cellStyle name="Milliers 2 2 2" xfId="137"/>
    <cellStyle name="Milliers 2 2 2 2" xfId="208"/>
    <cellStyle name="Milliers 2 2 2 2 2" xfId="313"/>
    <cellStyle name="Milliers 2 2 2 3" xfId="151"/>
    <cellStyle name="Milliers 2 2 2 3 2" xfId="262"/>
    <cellStyle name="Milliers 2 2 2 4" xfId="251"/>
    <cellStyle name="Milliers 2 2 3" xfId="132"/>
    <cellStyle name="Milliers 2 2 3 2" xfId="203"/>
    <cellStyle name="Milliers 2 2 3 3" xfId="167"/>
    <cellStyle name="Milliers 2 2 3 3 2" xfId="278"/>
    <cellStyle name="Milliers 2 2 4" xfId="183"/>
    <cellStyle name="Milliers 2 2 4 2" xfId="292"/>
    <cellStyle name="Milliers 2 2 5" xfId="150"/>
    <cellStyle name="Milliers 2 2 5 2" xfId="261"/>
    <cellStyle name="Milliers 2 2 6" xfId="230"/>
    <cellStyle name="Milliers 2 3" xfId="128"/>
    <cellStyle name="Milliers 2 3 2" xfId="199"/>
    <cellStyle name="Milliers 2 3 2 2" xfId="307"/>
    <cellStyle name="Milliers 2 3 3" xfId="152"/>
    <cellStyle name="Milliers 2 3 3 2" xfId="263"/>
    <cellStyle name="Milliers 2 3 4" xfId="245"/>
    <cellStyle name="Milliers 2 4" xfId="120"/>
    <cellStyle name="Milliers 2 4 2" xfId="191"/>
    <cellStyle name="Milliers 2 4 2 2" xfId="299"/>
    <cellStyle name="Milliers 2 4 3" xfId="149"/>
    <cellStyle name="Milliers 2 4 3 2" xfId="260"/>
    <cellStyle name="Milliers 2 4 4" xfId="237"/>
    <cellStyle name="Milliers 2 5" xfId="113"/>
    <cellStyle name="Milliers 2 5 2" xfId="185"/>
    <cellStyle name="Milliers 2 5 2 2" xfId="293"/>
    <cellStyle name="Milliers 2 5 3" xfId="164"/>
    <cellStyle name="Milliers 2 5 3 2" xfId="275"/>
    <cellStyle name="Milliers 2 5 4" xfId="231"/>
    <cellStyle name="Neutre 2" xfId="32"/>
    <cellStyle name="Normal" xfId="0" builtinId="0"/>
    <cellStyle name="Normal 10" xfId="33"/>
    <cellStyle name="Normal 10 10" xfId="316"/>
    <cellStyle name="Normal 10 2" xfId="107"/>
    <cellStyle name="Normal 10 2 2" xfId="138"/>
    <cellStyle name="Normal 10 2 2 2" xfId="209"/>
    <cellStyle name="Normal 10 2 2 2 2" xfId="314"/>
    <cellStyle name="Normal 10 2 2 3" xfId="155"/>
    <cellStyle name="Normal 10 2 2 3 2" xfId="266"/>
    <cellStyle name="Normal 10 2 2 4" xfId="252"/>
    <cellStyle name="Normal 10 2 3" xfId="133"/>
    <cellStyle name="Normal 10 2 3 2" xfId="204"/>
    <cellStyle name="Normal 10 2 3 3" xfId="168"/>
    <cellStyle name="Normal 10 2 3 3 2" xfId="279"/>
    <cellStyle name="Normal 10 2 4" xfId="181"/>
    <cellStyle name="Normal 10 2 4 2" xfId="290"/>
    <cellStyle name="Normal 10 2 5" xfId="154"/>
    <cellStyle name="Normal 10 2 5 2" xfId="265"/>
    <cellStyle name="Normal 10 2 6" xfId="228"/>
    <cellStyle name="Normal 10 3" xfId="127"/>
    <cellStyle name="Normal 10 3 2" xfId="198"/>
    <cellStyle name="Normal 10 3 2 2" xfId="306"/>
    <cellStyle name="Normal 10 3 3" xfId="156"/>
    <cellStyle name="Normal 10 3 3 2" xfId="267"/>
    <cellStyle name="Normal 10 3 4" xfId="244"/>
    <cellStyle name="Normal 10 4" xfId="121"/>
    <cellStyle name="Normal 10 4 2" xfId="192"/>
    <cellStyle name="Normal 10 4 2 2" xfId="300"/>
    <cellStyle name="Normal 10 4 3" xfId="153"/>
    <cellStyle name="Normal 10 4 3 2" xfId="264"/>
    <cellStyle name="Normal 10 4 4" xfId="238"/>
    <cellStyle name="Normal 10 5" xfId="114"/>
    <cellStyle name="Normal 10 5 2" xfId="186"/>
    <cellStyle name="Normal 10 5 2 2" xfId="294"/>
    <cellStyle name="Normal 10 5 3" xfId="165"/>
    <cellStyle name="Normal 10 5 3 2" xfId="276"/>
    <cellStyle name="Normal 10 5 4" xfId="232"/>
    <cellStyle name="Normal 10 6" xfId="173"/>
    <cellStyle name="Normal 10 7" xfId="143"/>
    <cellStyle name="Normal 10 7 2" xfId="254"/>
    <cellStyle name="Normal 10 8" xfId="69"/>
    <cellStyle name="Normal 10 9" xfId="214"/>
    <cellStyle name="Normal 2" xfId="34"/>
    <cellStyle name="Normal 2 2" xfId="35"/>
    <cellStyle name="Normal 2 2 2" xfId="318"/>
    <cellStyle name="Normal 2 3" xfId="103"/>
    <cellStyle name="Normal 2 4" xfId="116"/>
    <cellStyle name="Normal 2 5" xfId="87"/>
    <cellStyle name="Normal 2 6" xfId="70"/>
    <cellStyle name="Normal 3" xfId="36"/>
    <cellStyle name="Normal 3 2" xfId="37"/>
    <cellStyle name="Normal 3_MOYENS_LICENCE_11_15 maj budget 2" xfId="38"/>
    <cellStyle name="Normal 4" xfId="112"/>
    <cellStyle name="Normal 4 2" xfId="184"/>
    <cellStyle name="Normal 4 3" xfId="145"/>
    <cellStyle name="Normal 4 3 2" xfId="256"/>
    <cellStyle name="Normal 5" xfId="39"/>
    <cellStyle name="Normal 6" xfId="40"/>
    <cellStyle name="Normal 7" xfId="41"/>
    <cellStyle name="Normal 8" xfId="42"/>
    <cellStyle name="Normal 9" xfId="43"/>
    <cellStyle name="Normal 9 10" xfId="317"/>
    <cellStyle name="Normal 9 2" xfId="108"/>
    <cellStyle name="Normal 9 2 2" xfId="139"/>
    <cellStyle name="Normal 9 2 2 2" xfId="210"/>
    <cellStyle name="Normal 9 2 2 2 2" xfId="315"/>
    <cellStyle name="Normal 9 2 2 3" xfId="159"/>
    <cellStyle name="Normal 9 2 2 3 2" xfId="270"/>
    <cellStyle name="Normal 9 2 2 4" xfId="253"/>
    <cellStyle name="Normal 9 2 3" xfId="134"/>
    <cellStyle name="Normal 9 2 3 2" xfId="205"/>
    <cellStyle name="Normal 9 2 3 3" xfId="169"/>
    <cellStyle name="Normal 9 2 3 3 2" xfId="280"/>
    <cellStyle name="Normal 9 2 4" xfId="182"/>
    <cellStyle name="Normal 9 2 4 2" xfId="291"/>
    <cellStyle name="Normal 9 2 5" xfId="158"/>
    <cellStyle name="Normal 9 2 5 2" xfId="269"/>
    <cellStyle name="Normal 9 2 6" xfId="229"/>
    <cellStyle name="Normal 9 3" xfId="126"/>
    <cellStyle name="Normal 9 3 2" xfId="197"/>
    <cellStyle name="Normal 9 3 2 2" xfId="305"/>
    <cellStyle name="Normal 9 3 3" xfId="160"/>
    <cellStyle name="Normal 9 3 3 2" xfId="271"/>
    <cellStyle name="Normal 9 3 4" xfId="243"/>
    <cellStyle name="Normal 9 4" xfId="122"/>
    <cellStyle name="Normal 9 4 2" xfId="193"/>
    <cellStyle name="Normal 9 4 2 2" xfId="301"/>
    <cellStyle name="Normal 9 4 3" xfId="157"/>
    <cellStyle name="Normal 9 4 3 2" xfId="268"/>
    <cellStyle name="Normal 9 4 4" xfId="239"/>
    <cellStyle name="Normal 9 5" xfId="115"/>
    <cellStyle name="Normal 9 5 2" xfId="187"/>
    <cellStyle name="Normal 9 5 2 2" xfId="295"/>
    <cellStyle name="Normal 9 5 3" xfId="166"/>
    <cellStyle name="Normal 9 5 3 2" xfId="277"/>
    <cellStyle name="Normal 9 5 4" xfId="233"/>
    <cellStyle name="Normal 9 6" xfId="174"/>
    <cellStyle name="Normal 9 7" xfId="144"/>
    <cellStyle name="Normal 9 7 2" xfId="255"/>
    <cellStyle name="Normal 9 8" xfId="71"/>
    <cellStyle name="Normal 9 9" xfId="215"/>
    <cellStyle name="Satisfaisant 2" xfId="44"/>
    <cellStyle name="Sortie 2" xfId="45"/>
    <cellStyle name="Sortie 2 2" xfId="135"/>
    <cellStyle name="Sortie 2 2 2" xfId="161"/>
    <cellStyle name="Sortie 2 2 2 2" xfId="272"/>
    <cellStyle name="Sortie 2 2 3" xfId="206"/>
    <cellStyle name="Sortie 2 2 3 2" xfId="311"/>
    <cellStyle name="Sortie 2 2 4" xfId="249"/>
    <cellStyle name="Sortie 2 3" xfId="123"/>
    <cellStyle name="Sortie 2 3 2" xfId="194"/>
    <cellStyle name="Sortie 2 3 2 2" xfId="302"/>
    <cellStyle name="Sortie 2 3 3" xfId="240"/>
    <cellStyle name="Sortie 2 4" xfId="175"/>
    <cellStyle name="Sortie 2 4 2" xfId="284"/>
    <cellStyle name="Sortie 2 5" xfId="216"/>
    <cellStyle name="Style 1" xfId="46"/>
    <cellStyle name="Style 1 2" xfId="104"/>
    <cellStyle name="Style 1 2 2" xfId="140"/>
    <cellStyle name="Style 1 2 3" xfId="178"/>
    <cellStyle name="Style 1 2 3 2" xfId="287"/>
    <cellStyle name="Style 1 2 4" xfId="225"/>
    <cellStyle name="Style 1 3" xfId="109"/>
    <cellStyle name="Style 1 4" xfId="88"/>
    <cellStyle name="Style 1 4 2" xfId="222"/>
    <cellStyle name="Style 1 5" xfId="72"/>
    <cellStyle name="Style 1 5 2" xfId="219"/>
    <cellStyle name="Style 2" xfId="47"/>
    <cellStyle name="Style 2 2" xfId="48"/>
    <cellStyle name="Style 2 2 2" xfId="106"/>
    <cellStyle name="Style 2 2 2 2" xfId="141"/>
    <cellStyle name="Style 2 2 2 3" xfId="180"/>
    <cellStyle name="Style 2 2 2 3 2" xfId="289"/>
    <cellStyle name="Style 2 2 2 4" xfId="227"/>
    <cellStyle name="Style 2 2 3" xfId="110"/>
    <cellStyle name="Style 2 2 4" xfId="90"/>
    <cellStyle name="Style 2 2 4 2" xfId="224"/>
    <cellStyle name="Style 2 2 5" xfId="74"/>
    <cellStyle name="Style 2 2 5 2" xfId="221"/>
    <cellStyle name="Style 2 3" xfId="105"/>
    <cellStyle name="Style 2 3 2" xfId="162"/>
    <cellStyle name="Style 2 3 2 2" xfId="273"/>
    <cellStyle name="Style 2 3 3" xfId="179"/>
    <cellStyle name="Style 2 3 3 2" xfId="288"/>
    <cellStyle name="Style 2 3 4" xfId="226"/>
    <cellStyle name="Style 2 4" xfId="124"/>
    <cellStyle name="Style 2 4 2" xfId="195"/>
    <cellStyle name="Style 2 4 2 2" xfId="303"/>
    <cellStyle name="Style 2 4 3" xfId="241"/>
    <cellStyle name="Style 2 5" xfId="89"/>
    <cellStyle name="Style 2 5 2" xfId="223"/>
    <cellStyle name="Style 2 6" xfId="176"/>
    <cellStyle name="Style 2 6 2" xfId="285"/>
    <cellStyle name="Style 2 7" xfId="73"/>
    <cellStyle name="Style 2 7 2" xfId="220"/>
    <cellStyle name="Style 2 8" xfId="217"/>
    <cellStyle name="Texte explicatif 2" xfId="49"/>
    <cellStyle name="Titre 2" xfId="50"/>
    <cellStyle name="Titre 1 2" xfId="51"/>
    <cellStyle name="Titre 2 2" xfId="52"/>
    <cellStyle name="Titre 3 2" xfId="53"/>
    <cellStyle name="Titre 3 2 2" xfId="142"/>
    <cellStyle name="Titre 4 2" xfId="54"/>
    <cellStyle name="Total 2" xfId="55"/>
    <cellStyle name="Total 2 2" xfId="136"/>
    <cellStyle name="Total 2 2 2" xfId="163"/>
    <cellStyle name="Total 2 2 2 2" xfId="274"/>
    <cellStyle name="Total 2 2 3" xfId="207"/>
    <cellStyle name="Total 2 2 3 2" xfId="312"/>
    <cellStyle name="Total 2 2 4" xfId="250"/>
    <cellStyle name="Total 2 3" xfId="125"/>
    <cellStyle name="Total 2 3 2" xfId="196"/>
    <cellStyle name="Total 2 3 2 2" xfId="304"/>
    <cellStyle name="Total 2 3 3" xfId="242"/>
    <cellStyle name="Total 2 4" xfId="177"/>
    <cellStyle name="Total 2 4 2" xfId="286"/>
    <cellStyle name="Total 2 5" xfId="218"/>
    <cellStyle name="Vérification 2" xfId="56"/>
  </cellStyles>
  <dxfs count="15"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2DCDB"/>
      <color rgb="FF99FFCC"/>
      <color rgb="FF99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02"/>
  <sheetViews>
    <sheetView topLeftCell="A79" zoomScale="125" zoomScaleNormal="125" zoomScalePageLayoutView="125" workbookViewId="0">
      <selection activeCell="B9" sqref="B9"/>
    </sheetView>
  </sheetViews>
  <sheetFormatPr baseColWidth="10" defaultColWidth="11.44140625" defaultRowHeight="13.2" x14ac:dyDescent="0.25"/>
  <cols>
    <col min="1" max="1" width="74.77734375" customWidth="1"/>
    <col min="2" max="2" width="12.33203125" bestFit="1" customWidth="1"/>
    <col min="3" max="3" width="15.109375" bestFit="1" customWidth="1"/>
    <col min="4" max="4" width="8.77734375" bestFit="1" customWidth="1"/>
    <col min="5" max="5" width="8.33203125" customWidth="1"/>
    <col min="6" max="6" width="13.109375" customWidth="1"/>
    <col min="7" max="7" width="7.33203125" customWidth="1"/>
  </cols>
  <sheetData>
    <row r="1" spans="1:6" x14ac:dyDescent="0.25">
      <c r="A1" s="134" t="s">
        <v>90</v>
      </c>
      <c r="B1" s="135"/>
      <c r="C1" s="135"/>
      <c r="D1" s="136"/>
    </row>
    <row r="2" spans="1:6" ht="21.75" customHeight="1" x14ac:dyDescent="0.25">
      <c r="A2" s="137"/>
      <c r="B2" s="138"/>
      <c r="C2" s="138"/>
      <c r="D2" s="139"/>
    </row>
    <row r="3" spans="1:6" x14ac:dyDescent="0.25">
      <c r="A3" s="5"/>
      <c r="B3" s="5"/>
      <c r="C3" s="5"/>
      <c r="D3" s="5"/>
    </row>
    <row r="4" spans="1:6" ht="15.6" x14ac:dyDescent="0.25">
      <c r="A4" s="10" t="s">
        <v>9</v>
      </c>
      <c r="B4" s="5"/>
      <c r="C4" s="5"/>
      <c r="D4" s="5"/>
    </row>
    <row r="5" spans="1:6" x14ac:dyDescent="0.25">
      <c r="A5" s="10" t="s">
        <v>10</v>
      </c>
      <c r="B5" s="5"/>
      <c r="C5" s="5"/>
      <c r="D5" s="5"/>
    </row>
    <row r="6" spans="1:6" ht="12.75" customHeight="1" x14ac:dyDescent="0.3">
      <c r="A6" s="11"/>
    </row>
    <row r="7" spans="1:6" ht="15.6" x14ac:dyDescent="0.3">
      <c r="A7" s="12" t="s">
        <v>4</v>
      </c>
      <c r="B7" s="13" t="s">
        <v>11</v>
      </c>
      <c r="F7" s="16"/>
    </row>
    <row r="8" spans="1:6" x14ac:dyDescent="0.25">
      <c r="A8" s="14" t="s">
        <v>12</v>
      </c>
      <c r="B8" s="15">
        <v>250</v>
      </c>
      <c r="C8" s="16"/>
    </row>
    <row r="9" spans="1:6" ht="27" customHeight="1" x14ac:dyDescent="0.25">
      <c r="A9" s="17" t="s">
        <v>13</v>
      </c>
      <c r="B9" s="15">
        <v>40</v>
      </c>
      <c r="C9" s="16"/>
    </row>
    <row r="10" spans="1:6" x14ac:dyDescent="0.25">
      <c r="A10" s="14" t="s">
        <v>14</v>
      </c>
      <c r="B10" s="15">
        <v>30</v>
      </c>
      <c r="C10" s="16"/>
    </row>
    <row r="11" spans="1:6" x14ac:dyDescent="0.25">
      <c r="A11" s="14" t="s">
        <v>57</v>
      </c>
      <c r="B11" s="15">
        <v>30</v>
      </c>
      <c r="C11" s="16"/>
    </row>
    <row r="12" spans="1:6" x14ac:dyDescent="0.25">
      <c r="A12" s="14" t="s">
        <v>77</v>
      </c>
      <c r="B12" s="15">
        <v>24</v>
      </c>
      <c r="C12" s="18"/>
    </row>
    <row r="14" spans="1:6" ht="66" x14ac:dyDescent="0.25">
      <c r="A14" s="19" t="s">
        <v>15</v>
      </c>
      <c r="B14" s="20" t="s">
        <v>16</v>
      </c>
      <c r="C14" s="20" t="s">
        <v>17</v>
      </c>
      <c r="D14" s="20" t="s">
        <v>18</v>
      </c>
    </row>
    <row r="15" spans="1:6" x14ac:dyDescent="0.25">
      <c r="A15" s="21" t="s">
        <v>19</v>
      </c>
      <c r="B15" s="22">
        <v>21</v>
      </c>
      <c r="C15" s="22">
        <v>24</v>
      </c>
      <c r="D15" s="22">
        <f t="shared" ref="D15:D20" si="0">B15/C15</f>
        <v>0.875</v>
      </c>
    </row>
    <row r="16" spans="1:6" x14ac:dyDescent="0.25">
      <c r="A16" s="21" t="s">
        <v>20</v>
      </c>
      <c r="B16" s="22">
        <v>21</v>
      </c>
      <c r="C16" s="22">
        <v>30</v>
      </c>
      <c r="D16" s="22">
        <f t="shared" si="0"/>
        <v>0.7</v>
      </c>
    </row>
    <row r="17" spans="1:4" x14ac:dyDescent="0.25">
      <c r="A17" s="21" t="s">
        <v>21</v>
      </c>
      <c r="B17" s="22">
        <v>21</v>
      </c>
      <c r="C17" s="22">
        <v>24</v>
      </c>
      <c r="D17" s="22">
        <f t="shared" si="0"/>
        <v>0.875</v>
      </c>
    </row>
    <row r="18" spans="1:4" x14ac:dyDescent="0.25">
      <c r="A18" s="23" t="s">
        <v>22</v>
      </c>
      <c r="B18" s="22">
        <v>21</v>
      </c>
      <c r="C18" s="22">
        <v>24</v>
      </c>
      <c r="D18" s="22">
        <f t="shared" si="0"/>
        <v>0.875</v>
      </c>
    </row>
    <row r="19" spans="1:4" x14ac:dyDescent="0.25">
      <c r="A19" s="23" t="s">
        <v>23</v>
      </c>
      <c r="B19" s="24">
        <v>21</v>
      </c>
      <c r="C19" s="22">
        <v>24</v>
      </c>
      <c r="D19" s="22">
        <f t="shared" si="0"/>
        <v>0.875</v>
      </c>
    </row>
    <row r="20" spans="1:4" x14ac:dyDescent="0.25">
      <c r="A20" s="23" t="s">
        <v>24</v>
      </c>
      <c r="B20" s="24">
        <v>21</v>
      </c>
      <c r="C20" s="22">
        <v>24</v>
      </c>
      <c r="D20" s="22">
        <f t="shared" si="0"/>
        <v>0.875</v>
      </c>
    </row>
    <row r="21" spans="1:4" x14ac:dyDescent="0.25">
      <c r="A21" s="23" t="s">
        <v>25</v>
      </c>
      <c r="B21" s="24"/>
      <c r="C21" s="22"/>
      <c r="D21" s="22">
        <v>1</v>
      </c>
    </row>
    <row r="22" spans="1:4" x14ac:dyDescent="0.25">
      <c r="A22" s="23" t="s">
        <v>26</v>
      </c>
      <c r="B22" s="24">
        <v>21</v>
      </c>
      <c r="C22" s="22">
        <v>30</v>
      </c>
      <c r="D22" s="22">
        <v>0.7</v>
      </c>
    </row>
    <row r="23" spans="1:4" x14ac:dyDescent="0.25">
      <c r="A23" s="25" t="s">
        <v>27</v>
      </c>
      <c r="B23" s="24"/>
      <c r="C23" s="22"/>
      <c r="D23" s="22">
        <v>0.7</v>
      </c>
    </row>
    <row r="24" spans="1:4" x14ac:dyDescent="0.25">
      <c r="A24" s="23" t="s">
        <v>28</v>
      </c>
      <c r="B24" s="24"/>
      <c r="C24" s="22"/>
      <c r="D24" s="22">
        <v>0.5</v>
      </c>
    </row>
    <row r="25" spans="1:4" x14ac:dyDescent="0.25">
      <c r="A25" s="23" t="s">
        <v>29</v>
      </c>
      <c r="B25" s="24">
        <v>21</v>
      </c>
      <c r="C25" s="22">
        <v>40</v>
      </c>
      <c r="D25" s="22">
        <f>B25/C25</f>
        <v>0.52500000000000002</v>
      </c>
    </row>
    <row r="27" spans="1:4" ht="15.6" x14ac:dyDescent="0.3">
      <c r="A27" s="12" t="s">
        <v>30</v>
      </c>
      <c r="B27" s="26" t="s">
        <v>31</v>
      </c>
    </row>
    <row r="28" spans="1:4" x14ac:dyDescent="0.25">
      <c r="A28" s="27" t="s">
        <v>32</v>
      </c>
      <c r="B28" s="28">
        <v>400</v>
      </c>
    </row>
    <row r="30" spans="1:4" ht="15.6" x14ac:dyDescent="0.3">
      <c r="A30" s="12" t="s">
        <v>33</v>
      </c>
      <c r="B30" s="13" t="s">
        <v>34</v>
      </c>
    </row>
    <row r="31" spans="1:4" x14ac:dyDescent="0.25">
      <c r="A31" s="29" t="s">
        <v>35</v>
      </c>
      <c r="B31" s="26"/>
    </row>
    <row r="32" spans="1:4" x14ac:dyDescent="0.25">
      <c r="A32" s="30" t="s">
        <v>36</v>
      </c>
      <c r="B32" s="28">
        <v>8</v>
      </c>
      <c r="C32" s="16"/>
    </row>
    <row r="33" spans="1:2" x14ac:dyDescent="0.25">
      <c r="A33" s="30" t="s">
        <v>37</v>
      </c>
      <c r="B33" s="28">
        <v>4</v>
      </c>
    </row>
    <row r="34" spans="1:2" x14ac:dyDescent="0.25">
      <c r="A34" s="30" t="s">
        <v>38</v>
      </c>
      <c r="B34" s="28">
        <v>0</v>
      </c>
    </row>
    <row r="35" spans="1:2" x14ac:dyDescent="0.25">
      <c r="B35" s="31"/>
    </row>
    <row r="36" spans="1:2" x14ac:dyDescent="0.25">
      <c r="A36" s="29" t="s">
        <v>39</v>
      </c>
    </row>
    <row r="37" spans="1:2" x14ac:dyDescent="0.25">
      <c r="A37" s="30" t="s">
        <v>40</v>
      </c>
      <c r="B37" s="28">
        <v>8</v>
      </c>
    </row>
    <row r="38" spans="1:2" x14ac:dyDescent="0.25">
      <c r="A38" s="30" t="s">
        <v>41</v>
      </c>
      <c r="B38" s="28">
        <v>10</v>
      </c>
    </row>
    <row r="39" spans="1:2" x14ac:dyDescent="0.25">
      <c r="A39" s="30" t="s">
        <v>42</v>
      </c>
      <c r="B39" s="28">
        <v>12</v>
      </c>
    </row>
    <row r="40" spans="1:2" x14ac:dyDescent="0.25">
      <c r="A40" s="30" t="s">
        <v>43</v>
      </c>
      <c r="B40" s="28">
        <v>14</v>
      </c>
    </row>
    <row r="41" spans="1:2" x14ac:dyDescent="0.25">
      <c r="A41" s="32"/>
      <c r="B41" s="31"/>
    </row>
    <row r="42" spans="1:2" x14ac:dyDescent="0.25">
      <c r="A42" s="33" t="s">
        <v>44</v>
      </c>
      <c r="B42" s="31"/>
    </row>
    <row r="43" spans="1:2" x14ac:dyDescent="0.25">
      <c r="A43" s="18" t="s">
        <v>45</v>
      </c>
      <c r="B43" s="31"/>
    </row>
    <row r="45" spans="1:2" ht="15.6" x14ac:dyDescent="0.3">
      <c r="A45" s="12" t="s">
        <v>46</v>
      </c>
    </row>
    <row r="46" spans="1:2" ht="39.6" x14ac:dyDescent="0.25">
      <c r="A46" s="34" t="s">
        <v>47</v>
      </c>
      <c r="B46" s="15">
        <v>14</v>
      </c>
    </row>
    <row r="47" spans="1:2" x14ac:dyDescent="0.25">
      <c r="A47" s="35" t="s">
        <v>48</v>
      </c>
    </row>
    <row r="48" spans="1:2" x14ac:dyDescent="0.25">
      <c r="A48" s="36" t="s">
        <v>49</v>
      </c>
    </row>
    <row r="49" spans="1:5" x14ac:dyDescent="0.25">
      <c r="A49" s="37"/>
    </row>
    <row r="51" spans="1:5" x14ac:dyDescent="0.25">
      <c r="A51" t="s">
        <v>50</v>
      </c>
    </row>
    <row r="52" spans="1:5" x14ac:dyDescent="0.25">
      <c r="A52" s="16" t="s">
        <v>51</v>
      </c>
    </row>
    <row r="53" spans="1:5" x14ac:dyDescent="0.25">
      <c r="A53" s="18" t="s">
        <v>52</v>
      </c>
    </row>
    <row r="54" spans="1:5" x14ac:dyDescent="0.25">
      <c r="A54" s="16" t="s">
        <v>53</v>
      </c>
    </row>
    <row r="55" spans="1:5" x14ac:dyDescent="0.25">
      <c r="A55" s="16" t="s">
        <v>54</v>
      </c>
    </row>
    <row r="56" spans="1:5" x14ac:dyDescent="0.25">
      <c r="A56" s="16" t="s">
        <v>55</v>
      </c>
    </row>
    <row r="57" spans="1:5" x14ac:dyDescent="0.25">
      <c r="A57" s="16" t="s">
        <v>56</v>
      </c>
    </row>
    <row r="58" spans="1:5" x14ac:dyDescent="0.25">
      <c r="A58" s="16"/>
      <c r="B58" s="45" t="s">
        <v>58</v>
      </c>
      <c r="C58" s="45" t="s">
        <v>59</v>
      </c>
      <c r="D58" s="45" t="s">
        <v>60</v>
      </c>
    </row>
    <row r="59" spans="1:5" x14ac:dyDescent="0.25">
      <c r="A59" s="16"/>
      <c r="B59" s="38" t="s">
        <v>61</v>
      </c>
      <c r="C59" s="38" t="s">
        <v>62</v>
      </c>
      <c r="D59" s="45">
        <v>2</v>
      </c>
    </row>
    <row r="60" spans="1:5" x14ac:dyDescent="0.25">
      <c r="B60" s="38" t="s">
        <v>61</v>
      </c>
      <c r="C60" s="38" t="s">
        <v>63</v>
      </c>
      <c r="D60" s="45">
        <v>4</v>
      </c>
    </row>
    <row r="61" spans="1:5" x14ac:dyDescent="0.25">
      <c r="B61" s="38" t="s">
        <v>64</v>
      </c>
      <c r="C61" s="38" t="s">
        <v>65</v>
      </c>
      <c r="D61" s="45">
        <v>1</v>
      </c>
    </row>
    <row r="62" spans="1:5" x14ac:dyDescent="0.25">
      <c r="B62" s="38" t="s">
        <v>64</v>
      </c>
      <c r="C62" s="38" t="s">
        <v>67</v>
      </c>
      <c r="D62" s="45">
        <v>3</v>
      </c>
      <c r="E62" s="38"/>
    </row>
    <row r="63" spans="1:5" x14ac:dyDescent="0.25">
      <c r="B63" s="38" t="s">
        <v>66</v>
      </c>
      <c r="C63" s="38" t="s">
        <v>68</v>
      </c>
      <c r="D63" s="45">
        <v>5</v>
      </c>
      <c r="E63" s="38"/>
    </row>
    <row r="64" spans="1:5" x14ac:dyDescent="0.25">
      <c r="B64" s="38" t="s">
        <v>66</v>
      </c>
      <c r="C64" s="38" t="s">
        <v>69</v>
      </c>
      <c r="D64" s="45">
        <v>3</v>
      </c>
      <c r="E64" s="38"/>
    </row>
    <row r="65" spans="1:7" x14ac:dyDescent="0.25">
      <c r="B65" s="38" t="s">
        <v>66</v>
      </c>
      <c r="C65" s="38" t="s">
        <v>70</v>
      </c>
      <c r="D65" s="45">
        <v>2</v>
      </c>
      <c r="E65" s="38"/>
    </row>
    <row r="66" spans="1:7" x14ac:dyDescent="0.25">
      <c r="B66" s="38" t="s">
        <v>66</v>
      </c>
      <c r="C66" s="38" t="s">
        <v>71</v>
      </c>
      <c r="D66" s="45">
        <v>1</v>
      </c>
      <c r="E66" s="38"/>
    </row>
    <row r="67" spans="1:7" x14ac:dyDescent="0.25">
      <c r="B67" s="38" t="s">
        <v>66</v>
      </c>
      <c r="C67" s="38" t="s">
        <v>72</v>
      </c>
      <c r="D67" s="45">
        <v>1</v>
      </c>
      <c r="E67" s="38"/>
      <c r="F67" s="38"/>
    </row>
    <row r="68" spans="1:7" x14ac:dyDescent="0.25">
      <c r="B68" s="38" t="s">
        <v>73</v>
      </c>
      <c r="C68" s="1">
        <v>9</v>
      </c>
      <c r="D68" s="45">
        <f>SUM(D59:D67)</f>
        <v>22</v>
      </c>
      <c r="E68" s="38"/>
      <c r="F68" s="38"/>
    </row>
    <row r="69" spans="1:7" x14ac:dyDescent="0.25">
      <c r="B69" s="45" t="s">
        <v>58</v>
      </c>
      <c r="D69" s="45" t="s">
        <v>60</v>
      </c>
      <c r="E69" s="38"/>
      <c r="F69" s="38"/>
    </row>
    <row r="70" spans="1:7" x14ac:dyDescent="0.25">
      <c r="B70" s="38" t="s">
        <v>61</v>
      </c>
      <c r="D70" s="45">
        <f>SUM(D59:D60)</f>
        <v>6</v>
      </c>
      <c r="E70" s="38"/>
      <c r="F70" s="38"/>
    </row>
    <row r="71" spans="1:7" x14ac:dyDescent="0.25">
      <c r="B71" s="38" t="s">
        <v>64</v>
      </c>
      <c r="D71" s="45">
        <f>SUM(D61:D62)</f>
        <v>4</v>
      </c>
      <c r="E71" s="38"/>
      <c r="F71" s="38"/>
    </row>
    <row r="72" spans="1:7" x14ac:dyDescent="0.25">
      <c r="B72" s="38" t="s">
        <v>66</v>
      </c>
      <c r="D72" s="45">
        <f>SUM(D63:D67)</f>
        <v>12</v>
      </c>
      <c r="E72" s="38"/>
      <c r="F72" s="38"/>
      <c r="G72" s="38"/>
    </row>
    <row r="73" spans="1:7" x14ac:dyDescent="0.25">
      <c r="B73" s="38"/>
      <c r="D73" s="45">
        <f>SUM(D70:D72)</f>
        <v>22</v>
      </c>
      <c r="E73" s="38"/>
      <c r="F73" s="38"/>
      <c r="G73" s="38"/>
    </row>
    <row r="74" spans="1:7" x14ac:dyDescent="0.25">
      <c r="B74" s="38"/>
      <c r="C74" s="38"/>
      <c r="D74" s="38"/>
      <c r="E74" s="38"/>
      <c r="F74" s="38"/>
      <c r="G74" s="38"/>
    </row>
    <row r="75" spans="1:7" x14ac:dyDescent="0.25">
      <c r="A75" s="38"/>
      <c r="B75" s="39" t="s">
        <v>74</v>
      </c>
      <c r="C75" s="39" t="s">
        <v>75</v>
      </c>
      <c r="D75" s="39" t="s">
        <v>76</v>
      </c>
      <c r="F75" s="44"/>
      <c r="G75" s="38"/>
    </row>
    <row r="76" spans="1:7" x14ac:dyDescent="0.25">
      <c r="A76" s="52" t="s">
        <v>78</v>
      </c>
      <c r="B76" s="53">
        <v>6008</v>
      </c>
      <c r="C76" s="53">
        <f>4503+120</f>
        <v>4623</v>
      </c>
      <c r="D76" s="53">
        <f>4342+120</f>
        <v>4462</v>
      </c>
      <c r="E76" s="3">
        <f>SUM(B76:D76)</f>
        <v>15093</v>
      </c>
      <c r="F76" s="38"/>
      <c r="G76" s="38"/>
    </row>
    <row r="77" spans="1:7" x14ac:dyDescent="0.25">
      <c r="A77" s="49" t="s">
        <v>79</v>
      </c>
      <c r="B77" s="54">
        <f>C68</f>
        <v>9</v>
      </c>
      <c r="C77" s="54">
        <f>D68</f>
        <v>22</v>
      </c>
      <c r="D77" s="54">
        <v>66</v>
      </c>
      <c r="F77" s="38"/>
      <c r="G77" s="38"/>
    </row>
    <row r="78" spans="1:7" x14ac:dyDescent="0.25">
      <c r="A78" s="52" t="s">
        <v>82</v>
      </c>
      <c r="B78" s="55">
        <f>B76/B77</f>
        <v>667.55555555555554</v>
      </c>
      <c r="C78" s="55">
        <f>C76/C77</f>
        <v>210.13636363636363</v>
      </c>
      <c r="D78" s="55">
        <f>D76/D77</f>
        <v>67.606060606060609</v>
      </c>
      <c r="F78" s="38"/>
      <c r="G78" s="38"/>
    </row>
    <row r="79" spans="1:7" x14ac:dyDescent="0.25">
      <c r="A79" s="43" t="s">
        <v>83</v>
      </c>
      <c r="B79" s="41">
        <f>ROUNDUP(B78,-1)</f>
        <v>670</v>
      </c>
      <c r="C79" s="41">
        <f>ROUNDUP(C78,-1)</f>
        <v>220</v>
      </c>
      <c r="D79" s="41">
        <f>ROUNDUP(D78,-1)</f>
        <v>70</v>
      </c>
    </row>
    <row r="80" spans="1:7" x14ac:dyDescent="0.25">
      <c r="A80" s="43" t="s">
        <v>84</v>
      </c>
      <c r="B80" s="40" t="e">
        <f>#REF!*'Paramètres 14-15'!B77</f>
        <v>#REF!</v>
      </c>
      <c r="C80" s="40" t="e">
        <f>#REF!*'Paramètres 14-15'!C77</f>
        <v>#REF!</v>
      </c>
      <c r="D80" s="40" t="e">
        <f>#REF!*'Paramètres 14-15'!D77</f>
        <v>#REF!</v>
      </c>
      <c r="E80" s="57" t="e">
        <f>SUM(B80:D80)</f>
        <v>#REF!</v>
      </c>
    </row>
    <row r="81" spans="1:6" x14ac:dyDescent="0.25">
      <c r="A81" s="43" t="s">
        <v>81</v>
      </c>
      <c r="B81" s="40">
        <v>59172</v>
      </c>
      <c r="C81" s="40">
        <v>40274</v>
      </c>
      <c r="D81" s="40">
        <v>39989</v>
      </c>
      <c r="E81" s="57">
        <f>SUM(B81:D81)</f>
        <v>139435</v>
      </c>
    </row>
    <row r="82" spans="1:6" x14ac:dyDescent="0.25">
      <c r="A82" s="56" t="s">
        <v>80</v>
      </c>
      <c r="B82" s="53">
        <v>53250</v>
      </c>
      <c r="C82" s="53">
        <v>37571</v>
      </c>
      <c r="D82" s="53">
        <v>39712</v>
      </c>
      <c r="E82" s="3">
        <f>SUM(B82:D82)</f>
        <v>130533</v>
      </c>
    </row>
    <row r="84" spans="1:6" x14ac:dyDescent="0.25">
      <c r="A84" s="46" t="s">
        <v>86</v>
      </c>
    </row>
    <row r="85" spans="1:6" x14ac:dyDescent="0.25">
      <c r="A85" s="47" t="s">
        <v>85</v>
      </c>
      <c r="B85" s="48">
        <v>54016</v>
      </c>
      <c r="C85" s="48">
        <v>46879</v>
      </c>
      <c r="D85" s="60" t="e">
        <f>D80*(1+D87)</f>
        <v>#REF!</v>
      </c>
      <c r="E85" s="3" t="e">
        <f>SUM(B85:D85)</f>
        <v>#REF!</v>
      </c>
    </row>
    <row r="86" spans="1:6" x14ac:dyDescent="0.25">
      <c r="A86" s="42" t="s">
        <v>88</v>
      </c>
      <c r="B86" s="48" t="e">
        <f>B80-B85</f>
        <v>#REF!</v>
      </c>
      <c r="C86" s="48" t="e">
        <f>C80-C85</f>
        <v>#REF!</v>
      </c>
      <c r="D86" s="58"/>
      <c r="E86" s="16" t="s">
        <v>91</v>
      </c>
    </row>
    <row r="87" spans="1:6" x14ac:dyDescent="0.25">
      <c r="A87" s="50" t="s">
        <v>87</v>
      </c>
      <c r="B87" s="51" t="e">
        <f>-B86/B80</f>
        <v>#REF!</v>
      </c>
      <c r="C87" s="51" t="e">
        <f>-C86/C80</f>
        <v>#REF!</v>
      </c>
      <c r="D87" s="59" t="e">
        <f>C87</f>
        <v>#REF!</v>
      </c>
      <c r="E87" s="48" t="e">
        <f>E85-E81</f>
        <v>#REF!</v>
      </c>
      <c r="F87" s="16" t="s">
        <v>89</v>
      </c>
    </row>
    <row r="88" spans="1:6" x14ac:dyDescent="0.25">
      <c r="E88" s="16" t="s">
        <v>96</v>
      </c>
    </row>
    <row r="89" spans="1:6" x14ac:dyDescent="0.25">
      <c r="A89" s="50" t="s">
        <v>34</v>
      </c>
      <c r="B89" s="61">
        <f>B85/B76</f>
        <v>8.9906790945406119</v>
      </c>
      <c r="C89" s="61">
        <f>C85/C76</f>
        <v>10.140385031364914</v>
      </c>
      <c r="D89" s="61" t="e">
        <f>D85/D76</f>
        <v>#REF!</v>
      </c>
      <c r="E89" s="61" t="e">
        <f>E85/E76</f>
        <v>#REF!</v>
      </c>
    </row>
    <row r="90" spans="1:6" x14ac:dyDescent="0.25">
      <c r="B90" s="62" t="s">
        <v>74</v>
      </c>
      <c r="C90" s="62" t="s">
        <v>75</v>
      </c>
      <c r="D90" s="62" t="s">
        <v>76</v>
      </c>
      <c r="E90" s="16" t="s">
        <v>97</v>
      </c>
    </row>
    <row r="91" spans="1:6" x14ac:dyDescent="0.25">
      <c r="E91" s="16"/>
    </row>
    <row r="92" spans="1:6" x14ac:dyDescent="0.25">
      <c r="A92" s="47" t="s">
        <v>85</v>
      </c>
      <c r="B92" s="48">
        <f>B85</f>
        <v>54016</v>
      </c>
      <c r="C92" s="48">
        <f>C85</f>
        <v>46879</v>
      </c>
      <c r="D92" s="60" t="e">
        <f>D80*(1+D95)</f>
        <v>#REF!</v>
      </c>
      <c r="E92" s="3" t="e">
        <f>SUM(B92:D92)</f>
        <v>#REF!</v>
      </c>
    </row>
    <row r="93" spans="1:6" x14ac:dyDescent="0.25">
      <c r="A93" s="49" t="s">
        <v>92</v>
      </c>
      <c r="C93" s="1">
        <f>(-28*2)-(28*2)-(28*2)-(38.5*2)-(38.5*2)-(28*2)-(38.5*2)-(28*2)-(38.5*2)-(28*2)-(28*2)-(28*2)</f>
        <v>-756</v>
      </c>
      <c r="D93" s="65"/>
      <c r="E93">
        <f>C93</f>
        <v>-756</v>
      </c>
    </row>
    <row r="94" spans="1:6" x14ac:dyDescent="0.25">
      <c r="A94" s="42" t="s">
        <v>88</v>
      </c>
      <c r="B94" s="48" t="e">
        <f>B86</f>
        <v>#REF!</v>
      </c>
      <c r="C94" s="48" t="e">
        <f>C86-C93</f>
        <v>#REF!</v>
      </c>
      <c r="D94" s="65"/>
    </row>
    <row r="95" spans="1:6" x14ac:dyDescent="0.25">
      <c r="A95" s="50" t="s">
        <v>87</v>
      </c>
      <c r="B95" s="51" t="e">
        <f>B87</f>
        <v>#REF!</v>
      </c>
      <c r="C95" s="51" t="e">
        <f>-C94/C80</f>
        <v>#REF!</v>
      </c>
      <c r="D95" s="64" t="e">
        <f>C95</f>
        <v>#REF!</v>
      </c>
    </row>
    <row r="96" spans="1:6" x14ac:dyDescent="0.25">
      <c r="A96" s="49" t="s">
        <v>93</v>
      </c>
      <c r="B96" s="63">
        <v>-4666</v>
      </c>
      <c r="C96" s="63">
        <v>-3591</v>
      </c>
      <c r="D96" s="63" t="e">
        <f>-D92*0.026</f>
        <v>#REF!</v>
      </c>
      <c r="E96" s="3" t="e">
        <f>SUM(B96:D96)</f>
        <v>#REF!</v>
      </c>
    </row>
    <row r="97" spans="1:6" x14ac:dyDescent="0.25">
      <c r="A97" s="66" t="s">
        <v>94</v>
      </c>
      <c r="D97" s="63" t="e">
        <f>(56189-58674)*(1+D95)</f>
        <v>#REF!</v>
      </c>
      <c r="E97" s="3" t="e">
        <f>D97</f>
        <v>#REF!</v>
      </c>
      <c r="F97" s="67" t="e">
        <f>SUM(E93:E97)</f>
        <v>#REF!</v>
      </c>
    </row>
    <row r="98" spans="1:6" x14ac:dyDescent="0.25">
      <c r="A98" s="50" t="s">
        <v>95</v>
      </c>
      <c r="B98" s="48">
        <f>B92+B96</f>
        <v>49350</v>
      </c>
      <c r="C98" s="48">
        <f>C92+C93+C96</f>
        <v>42532</v>
      </c>
      <c r="D98" s="48" t="e">
        <f>D92+D96+D97</f>
        <v>#REF!</v>
      </c>
      <c r="E98" s="57" t="e">
        <f>SUM(B98:D98)</f>
        <v>#REF!</v>
      </c>
    </row>
    <row r="99" spans="1:6" x14ac:dyDescent="0.25">
      <c r="A99" s="50" t="s">
        <v>34</v>
      </c>
      <c r="B99" s="61">
        <f>B98/B76</f>
        <v>8.214047936085219</v>
      </c>
      <c r="C99" s="61">
        <f>C98/C76</f>
        <v>9.2000865239022271</v>
      </c>
      <c r="D99" s="61" t="e">
        <f>D98/D76</f>
        <v>#REF!</v>
      </c>
      <c r="E99" s="61" t="e">
        <f>E98/E76</f>
        <v>#REF!</v>
      </c>
    </row>
    <row r="100" spans="1:6" x14ac:dyDescent="0.25">
      <c r="E100" s="16" t="s">
        <v>98</v>
      </c>
    </row>
    <row r="101" spans="1:6" x14ac:dyDescent="0.25">
      <c r="E101" s="57" t="e">
        <f>E98-E81</f>
        <v>#REF!</v>
      </c>
      <c r="F101" s="16" t="s">
        <v>89</v>
      </c>
    </row>
    <row r="102" spans="1:6" x14ac:dyDescent="0.25">
      <c r="E102" s="16" t="s">
        <v>96</v>
      </c>
    </row>
  </sheetData>
  <mergeCells count="1">
    <mergeCell ref="A1:D2"/>
  </mergeCells>
  <phoneticPr fontId="35" type="noConversion"/>
  <printOptions horizontalCentered="1"/>
  <pageMargins left="0.51181102362204722" right="0.51181102362204722" top="0.74803149606299213" bottom="0.74803149606299213" header="0.31496062992125984" footer="0.31496062992125984"/>
  <headerFooter>
    <oddFooter>&amp;L&amp;K000000Université Lumière Lyon 2
Direction de la formation et de la vie étudiante
Moyens pédagogiques et heures complémentaires&amp;C&amp;K000000juin 2014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selection activeCell="G33" sqref="G33"/>
    </sheetView>
  </sheetViews>
  <sheetFormatPr baseColWidth="10" defaultColWidth="11.44140625" defaultRowHeight="15.6" outlineLevelCol="1" x14ac:dyDescent="0.25"/>
  <cols>
    <col min="1" max="1" width="15.44140625" style="121" customWidth="1" outlineLevel="1"/>
    <col min="2" max="2" width="7.44140625" style="99" customWidth="1"/>
    <col min="3" max="3" width="57.33203125" style="99" customWidth="1"/>
    <col min="4" max="4" width="27" style="91" customWidth="1"/>
    <col min="5" max="5" width="23.33203125" style="91" customWidth="1"/>
    <col min="6" max="6" width="19.109375" style="91" customWidth="1"/>
    <col min="7" max="7" width="20.33203125" style="91" customWidth="1"/>
    <col min="8" max="8" width="16.6640625" style="91" hidden="1" customWidth="1" outlineLevel="1"/>
    <col min="9" max="9" width="9.77734375" style="91" hidden="1" customWidth="1" outlineLevel="1"/>
    <col min="10" max="10" width="6.44140625" style="91" hidden="1" customWidth="1" outlineLevel="1"/>
    <col min="11" max="11" width="11.44140625" style="91" collapsed="1"/>
    <col min="12" max="12" width="15.44140625" style="99" bestFit="1" customWidth="1"/>
    <col min="13" max="16384" width="11.44140625" style="99"/>
  </cols>
  <sheetData>
    <row r="1" spans="1:12" s="87" customFormat="1" ht="47.4" thickBot="1" x14ac:dyDescent="0.3">
      <c r="A1" s="82" t="s">
        <v>137</v>
      </c>
      <c r="B1" s="83"/>
      <c r="C1" s="140" t="s">
        <v>144</v>
      </c>
      <c r="D1" s="141"/>
      <c r="E1" s="141"/>
      <c r="F1" s="142"/>
      <c r="G1" s="82" t="s">
        <v>138</v>
      </c>
      <c r="H1" s="84" t="s">
        <v>139</v>
      </c>
      <c r="I1" s="85" t="e">
        <f>(#REF!+#REF!)/F2</f>
        <v>#REF!</v>
      </c>
      <c r="J1" s="86"/>
      <c r="K1" s="86"/>
    </row>
    <row r="2" spans="1:12" s="94" customFormat="1" ht="65.55" customHeight="1" thickBot="1" x14ac:dyDescent="0.3">
      <c r="A2" s="143" t="s">
        <v>109</v>
      </c>
      <c r="B2" s="144"/>
      <c r="C2" s="144"/>
      <c r="D2" s="88" t="s">
        <v>140</v>
      </c>
      <c r="E2" s="89" t="s">
        <v>141</v>
      </c>
      <c r="F2" s="90" t="s">
        <v>153</v>
      </c>
      <c r="G2" s="89" t="s">
        <v>143</v>
      </c>
      <c r="H2" s="91" t="s">
        <v>1</v>
      </c>
      <c r="I2" s="91">
        <f>21*12+7</f>
        <v>259</v>
      </c>
      <c r="J2" s="92" t="e">
        <f>I2/#REF!</f>
        <v>#REF!</v>
      </c>
      <c r="K2" s="93"/>
    </row>
    <row r="3" spans="1:12" ht="16.2" thickBot="1" x14ac:dyDescent="0.3">
      <c r="A3" s="95"/>
      <c r="B3" s="96"/>
      <c r="C3" s="96"/>
      <c r="D3" s="97"/>
      <c r="E3" s="97"/>
      <c r="F3" s="145"/>
      <c r="G3" s="98"/>
      <c r="H3" s="91" t="s">
        <v>2</v>
      </c>
      <c r="I3" s="91">
        <f>17.5*12+21*3+7</f>
        <v>280</v>
      </c>
      <c r="J3" s="92" t="e">
        <f>I3/#REF!</f>
        <v>#REF!</v>
      </c>
      <c r="K3" s="93"/>
      <c r="L3" s="94"/>
    </row>
    <row r="4" spans="1:12" s="104" customFormat="1" ht="18.75" customHeight="1" thickBot="1" x14ac:dyDescent="0.3">
      <c r="A4" s="124"/>
      <c r="B4" s="124" t="s">
        <v>0</v>
      </c>
      <c r="C4" s="125" t="s">
        <v>99</v>
      </c>
      <c r="D4" s="131"/>
      <c r="E4" s="131"/>
      <c r="F4" s="131"/>
      <c r="G4" s="132"/>
      <c r="H4" s="100"/>
      <c r="I4" s="100"/>
      <c r="J4" s="101"/>
      <c r="K4" s="102"/>
      <c r="L4" s="103"/>
    </row>
    <row r="5" spans="1:12" x14ac:dyDescent="0.25">
      <c r="A5" s="70"/>
      <c r="B5" s="73"/>
      <c r="C5" s="68"/>
      <c r="D5" s="105"/>
      <c r="E5" s="105"/>
      <c r="F5" s="106"/>
      <c r="G5" s="98"/>
    </row>
    <row r="6" spans="1:12" ht="46.8" x14ac:dyDescent="0.25">
      <c r="A6" s="70" t="s">
        <v>101</v>
      </c>
      <c r="B6" s="74" t="s">
        <v>2</v>
      </c>
      <c r="C6" s="122" t="s">
        <v>103</v>
      </c>
      <c r="D6" s="108" t="s">
        <v>149</v>
      </c>
      <c r="E6" s="107"/>
      <c r="F6" s="133" t="s">
        <v>154</v>
      </c>
      <c r="G6" s="110"/>
      <c r="H6" s="91" t="s">
        <v>1</v>
      </c>
      <c r="I6" s="91">
        <f>21*10+7</f>
        <v>217</v>
      </c>
      <c r="J6" s="92">
        <f>I6/I27</f>
        <v>1</v>
      </c>
    </row>
    <row r="7" spans="1:12" ht="46.8" x14ac:dyDescent="0.25">
      <c r="A7" s="70" t="s">
        <v>127</v>
      </c>
      <c r="B7" s="74" t="s">
        <v>1</v>
      </c>
      <c r="C7" s="122" t="s">
        <v>128</v>
      </c>
      <c r="D7" s="108" t="s">
        <v>149</v>
      </c>
      <c r="E7" s="107"/>
      <c r="F7" s="133" t="s">
        <v>154</v>
      </c>
      <c r="G7" s="110"/>
      <c r="J7" s="92"/>
    </row>
    <row r="8" spans="1:12" ht="46.8" x14ac:dyDescent="0.25">
      <c r="A8" s="70" t="s">
        <v>129</v>
      </c>
      <c r="B8" s="74" t="s">
        <v>1</v>
      </c>
      <c r="C8" s="122" t="s">
        <v>102</v>
      </c>
      <c r="D8" s="108" t="s">
        <v>150</v>
      </c>
      <c r="E8" s="107"/>
      <c r="F8" s="133" t="s">
        <v>154</v>
      </c>
      <c r="G8" s="110" t="s">
        <v>151</v>
      </c>
      <c r="J8" s="92"/>
    </row>
    <row r="9" spans="1:12" x14ac:dyDescent="0.25">
      <c r="A9" s="70" t="s">
        <v>130</v>
      </c>
      <c r="B9" s="80" t="s">
        <v>135</v>
      </c>
      <c r="C9" s="122" t="s">
        <v>131</v>
      </c>
      <c r="D9" s="123" t="s">
        <v>148</v>
      </c>
      <c r="E9" s="123" t="s">
        <v>148</v>
      </c>
      <c r="F9" s="123" t="s">
        <v>148</v>
      </c>
      <c r="G9" s="123" t="s">
        <v>148</v>
      </c>
      <c r="J9" s="92"/>
    </row>
    <row r="10" spans="1:12" ht="16.2" thickBot="1" x14ac:dyDescent="0.3">
      <c r="A10" s="70"/>
      <c r="B10" s="73"/>
      <c r="C10" s="68"/>
      <c r="D10" s="111"/>
      <c r="E10" s="111"/>
      <c r="F10" s="112"/>
      <c r="G10" s="98"/>
      <c r="J10" s="92"/>
    </row>
    <row r="11" spans="1:12" ht="18.75" customHeight="1" thickBot="1" x14ac:dyDescent="0.3">
      <c r="A11" s="124"/>
      <c r="B11" s="124" t="s">
        <v>0</v>
      </c>
      <c r="C11" s="125" t="s">
        <v>110</v>
      </c>
      <c r="D11" s="130"/>
      <c r="E11" s="130"/>
      <c r="F11" s="130"/>
      <c r="G11" s="128"/>
      <c r="H11" s="91" t="s">
        <v>2</v>
      </c>
      <c r="I11" s="91">
        <f>17.5*12+21*3+7</f>
        <v>280</v>
      </c>
      <c r="J11" s="92" t="e">
        <f>I11/#REF!</f>
        <v>#REF!</v>
      </c>
      <c r="K11" s="93"/>
      <c r="L11" s="94"/>
    </row>
    <row r="12" spans="1:12" s="104" customFormat="1" ht="18.75" customHeight="1" x14ac:dyDescent="0.25">
      <c r="A12" s="70"/>
      <c r="B12" s="73"/>
      <c r="C12" s="68"/>
      <c r="D12" s="113"/>
      <c r="E12" s="113"/>
      <c r="F12" s="113"/>
      <c r="G12" s="114"/>
      <c r="H12" s="100"/>
      <c r="I12" s="100"/>
      <c r="J12" s="101"/>
      <c r="K12" s="102"/>
      <c r="L12" s="103"/>
    </row>
    <row r="13" spans="1:12" ht="46.8" x14ac:dyDescent="0.25">
      <c r="A13" s="70" t="s">
        <v>111</v>
      </c>
      <c r="B13" s="74" t="s">
        <v>2</v>
      </c>
      <c r="C13" s="122" t="s">
        <v>114</v>
      </c>
      <c r="D13" s="108" t="s">
        <v>149</v>
      </c>
      <c r="E13" s="107"/>
      <c r="F13" s="133" t="s">
        <v>154</v>
      </c>
      <c r="G13" s="110"/>
    </row>
    <row r="14" spans="1:12" ht="46.8" x14ac:dyDescent="0.25">
      <c r="A14" s="70" t="s">
        <v>112</v>
      </c>
      <c r="B14" s="74" t="s">
        <v>2</v>
      </c>
      <c r="C14" s="122" t="s">
        <v>115</v>
      </c>
      <c r="D14" s="108" t="s">
        <v>149</v>
      </c>
      <c r="E14" s="107"/>
      <c r="F14" s="133" t="s">
        <v>154</v>
      </c>
      <c r="G14" s="110"/>
      <c r="H14" s="91" t="s">
        <v>1</v>
      </c>
      <c r="I14" s="91">
        <f>21*10+7</f>
        <v>217</v>
      </c>
      <c r="J14" s="92" t="e">
        <f>I14/#REF!</f>
        <v>#REF!</v>
      </c>
    </row>
    <row r="15" spans="1:12" ht="46.8" x14ac:dyDescent="0.25">
      <c r="A15" s="70" t="s">
        <v>113</v>
      </c>
      <c r="B15" s="74" t="s">
        <v>2</v>
      </c>
      <c r="C15" s="122" t="s">
        <v>116</v>
      </c>
      <c r="D15" s="108" t="s">
        <v>149</v>
      </c>
      <c r="E15" s="107"/>
      <c r="F15" s="133" t="s">
        <v>154</v>
      </c>
      <c r="G15" s="110"/>
      <c r="J15" s="92"/>
    </row>
    <row r="16" spans="1:12" ht="16.2" thickBot="1" x14ac:dyDescent="0.3">
      <c r="A16" s="78"/>
      <c r="B16" s="76"/>
      <c r="C16" s="79"/>
      <c r="D16" s="111"/>
      <c r="E16" s="111"/>
      <c r="F16" s="112"/>
      <c r="G16" s="98"/>
      <c r="J16" s="92"/>
    </row>
    <row r="17" spans="1:12" ht="16.2" thickBot="1" x14ac:dyDescent="0.3">
      <c r="A17" s="124"/>
      <c r="B17" s="124" t="s">
        <v>0</v>
      </c>
      <c r="C17" s="125" t="s">
        <v>120</v>
      </c>
      <c r="D17" s="126"/>
      <c r="E17" s="126"/>
      <c r="F17" s="129"/>
      <c r="G17" s="128"/>
      <c r="J17" s="92"/>
    </row>
    <row r="18" spans="1:12" x14ac:dyDescent="0.25">
      <c r="A18" s="70"/>
      <c r="B18" s="73"/>
      <c r="C18" s="68"/>
      <c r="D18" s="111"/>
      <c r="E18" s="111"/>
      <c r="F18" s="112"/>
      <c r="G18" s="98"/>
      <c r="J18" s="92"/>
    </row>
    <row r="19" spans="1:12" ht="46.8" x14ac:dyDescent="0.25">
      <c r="A19" s="70" t="s">
        <v>117</v>
      </c>
      <c r="B19" s="74" t="s">
        <v>2</v>
      </c>
      <c r="C19" s="122" t="s">
        <v>121</v>
      </c>
      <c r="D19" s="108" t="s">
        <v>149</v>
      </c>
      <c r="E19" s="107"/>
      <c r="F19" s="133" t="s">
        <v>154</v>
      </c>
      <c r="G19" s="110"/>
      <c r="H19" s="91" t="s">
        <v>2</v>
      </c>
      <c r="I19" s="91">
        <f>17.5*12+21*3+7</f>
        <v>280</v>
      </c>
      <c r="J19" s="92" t="e">
        <f>I19/#REF!</f>
        <v>#REF!</v>
      </c>
      <c r="K19" s="93"/>
      <c r="L19" s="94"/>
    </row>
    <row r="20" spans="1:12" s="104" customFormat="1" ht="46.8" x14ac:dyDescent="0.25">
      <c r="A20" s="70" t="s">
        <v>118</v>
      </c>
      <c r="B20" s="74" t="s">
        <v>2</v>
      </c>
      <c r="C20" s="122" t="s">
        <v>122</v>
      </c>
      <c r="D20" s="108" t="s">
        <v>149</v>
      </c>
      <c r="E20" s="107"/>
      <c r="F20" s="133" t="s">
        <v>154</v>
      </c>
      <c r="G20" s="110"/>
      <c r="H20" s="100"/>
      <c r="I20" s="100"/>
      <c r="J20" s="101"/>
      <c r="K20" s="102"/>
      <c r="L20" s="103"/>
    </row>
    <row r="21" spans="1:12" ht="46.8" x14ac:dyDescent="0.25">
      <c r="A21" s="70" t="s">
        <v>119</v>
      </c>
      <c r="B21" s="74" t="s">
        <v>2</v>
      </c>
      <c r="C21" s="122" t="s">
        <v>123</v>
      </c>
      <c r="D21" s="108" t="s">
        <v>149</v>
      </c>
      <c r="E21" s="107"/>
      <c r="F21" s="133" t="s">
        <v>154</v>
      </c>
      <c r="G21" s="110"/>
    </row>
    <row r="22" spans="1:12" ht="16.2" thickBot="1" x14ac:dyDescent="0.3">
      <c r="A22" s="70"/>
      <c r="B22" s="73"/>
      <c r="C22" s="68"/>
      <c r="D22" s="111"/>
      <c r="E22" s="111"/>
      <c r="F22" s="115"/>
      <c r="G22" s="98"/>
      <c r="H22" s="91" t="s">
        <v>1</v>
      </c>
      <c r="I22" s="91">
        <f>21*10+7</f>
        <v>217</v>
      </c>
      <c r="J22" s="92" t="e">
        <f>I22/#REF!</f>
        <v>#REF!</v>
      </c>
    </row>
    <row r="23" spans="1:12" ht="16.2" thickBot="1" x14ac:dyDescent="0.3">
      <c r="A23" s="124"/>
      <c r="B23" s="124" t="s">
        <v>0</v>
      </c>
      <c r="C23" s="125" t="s">
        <v>147</v>
      </c>
      <c r="D23" s="126"/>
      <c r="E23" s="126"/>
      <c r="F23" s="129"/>
      <c r="G23" s="128"/>
      <c r="J23" s="92"/>
    </row>
    <row r="24" spans="1:12" x14ac:dyDescent="0.25">
      <c r="A24" s="69"/>
      <c r="B24" s="81"/>
      <c r="C24" s="81" t="s">
        <v>146</v>
      </c>
      <c r="D24" s="111"/>
      <c r="E24" s="111"/>
      <c r="F24" s="112"/>
      <c r="G24" s="98"/>
      <c r="J24" s="92"/>
    </row>
    <row r="25" spans="1:12" ht="31.2" x14ac:dyDescent="0.25">
      <c r="A25" s="70" t="s">
        <v>132</v>
      </c>
      <c r="B25" s="74" t="s">
        <v>2</v>
      </c>
      <c r="C25" s="122" t="s">
        <v>133</v>
      </c>
      <c r="D25" s="108"/>
      <c r="E25" s="107"/>
      <c r="F25" s="109"/>
      <c r="G25" s="110" t="s">
        <v>155</v>
      </c>
      <c r="J25" s="92"/>
    </row>
    <row r="26" spans="1:12" ht="27.6" x14ac:dyDescent="0.25">
      <c r="A26" s="70" t="s">
        <v>134</v>
      </c>
      <c r="B26" s="74" t="s">
        <v>1</v>
      </c>
      <c r="C26" s="122" t="s">
        <v>136</v>
      </c>
      <c r="D26" s="108"/>
      <c r="E26" s="107"/>
      <c r="F26" s="109"/>
      <c r="G26" s="110" t="s">
        <v>155</v>
      </c>
      <c r="J26" s="92"/>
    </row>
    <row r="27" spans="1:12" s="118" customFormat="1" ht="27.6" x14ac:dyDescent="0.25">
      <c r="A27" s="70" t="s">
        <v>125</v>
      </c>
      <c r="B27" s="74" t="s">
        <v>2</v>
      </c>
      <c r="C27" s="122" t="s">
        <v>126</v>
      </c>
      <c r="D27" s="108"/>
      <c r="E27" s="107"/>
      <c r="F27" s="109"/>
      <c r="G27" s="110" t="s">
        <v>152</v>
      </c>
      <c r="H27" s="91"/>
      <c r="I27" s="91">
        <f>SUM(I6:I10)</f>
        <v>217</v>
      </c>
      <c r="J27" s="91"/>
      <c r="K27" s="117"/>
    </row>
    <row r="28" spans="1:12" s="118" customFormat="1" ht="16.2" thickBot="1" x14ac:dyDescent="0.3">
      <c r="A28" s="70"/>
      <c r="B28" s="77"/>
      <c r="C28" s="72"/>
      <c r="D28" s="119"/>
      <c r="E28" s="120"/>
      <c r="F28" s="120"/>
      <c r="G28" s="98"/>
      <c r="H28" s="117"/>
      <c r="I28" s="117"/>
      <c r="J28" s="117"/>
      <c r="K28" s="117"/>
    </row>
    <row r="29" spans="1:12" s="94" customFormat="1" ht="65.55" customHeight="1" thickBot="1" x14ac:dyDescent="0.3">
      <c r="A29" s="143" t="s">
        <v>124</v>
      </c>
      <c r="B29" s="144"/>
      <c r="C29" s="144"/>
      <c r="D29" s="88" t="s">
        <v>140</v>
      </c>
      <c r="E29" s="89" t="s">
        <v>141</v>
      </c>
      <c r="F29" s="90" t="s">
        <v>142</v>
      </c>
      <c r="G29" s="89" t="s">
        <v>143</v>
      </c>
      <c r="H29" s="91" t="s">
        <v>1</v>
      </c>
      <c r="I29" s="91">
        <f>21*12+7</f>
        <v>259</v>
      </c>
      <c r="J29" s="92" t="e">
        <f>I29/#REF!</f>
        <v>#REF!</v>
      </c>
      <c r="K29" s="93"/>
    </row>
    <row r="30" spans="1:12" s="118" customFormat="1" ht="16.2" thickBot="1" x14ac:dyDescent="0.3">
      <c r="A30" s="71"/>
      <c r="B30" s="75"/>
      <c r="C30" s="75"/>
      <c r="D30" s="111"/>
      <c r="E30" s="111"/>
      <c r="F30" s="106"/>
      <c r="G30" s="98"/>
      <c r="H30" s="117"/>
      <c r="I30" s="117"/>
      <c r="J30" s="117"/>
      <c r="K30" s="117"/>
    </row>
    <row r="31" spans="1:12" s="118" customFormat="1" ht="16.2" thickBot="1" x14ac:dyDescent="0.3">
      <c r="A31" s="124"/>
      <c r="B31" s="124" t="s">
        <v>0</v>
      </c>
      <c r="C31" s="125" t="s">
        <v>104</v>
      </c>
      <c r="D31" s="126"/>
      <c r="E31" s="126"/>
      <c r="F31" s="127"/>
      <c r="G31" s="128"/>
      <c r="H31" s="117"/>
      <c r="I31" s="117"/>
      <c r="J31" s="117"/>
      <c r="K31" s="117"/>
    </row>
    <row r="32" spans="1:12" s="94" customFormat="1" x14ac:dyDescent="0.25">
      <c r="A32" s="70"/>
      <c r="B32" s="73"/>
      <c r="C32" s="68"/>
      <c r="D32" s="116"/>
      <c r="E32" s="106"/>
      <c r="F32" s="106"/>
      <c r="G32" s="106"/>
      <c r="H32" s="93"/>
      <c r="I32" s="93"/>
      <c r="J32" s="93"/>
      <c r="K32" s="93"/>
    </row>
    <row r="33" spans="1:11" s="94" customFormat="1" ht="46.8" x14ac:dyDescent="0.25">
      <c r="A33" s="70" t="s">
        <v>100</v>
      </c>
      <c r="B33" s="74" t="s">
        <v>106</v>
      </c>
      <c r="C33" s="122" t="s">
        <v>107</v>
      </c>
      <c r="D33" s="108"/>
      <c r="E33" s="107"/>
      <c r="F33" s="109" t="s">
        <v>156</v>
      </c>
      <c r="G33" s="110"/>
      <c r="H33" s="93"/>
      <c r="I33" s="93"/>
      <c r="J33" s="93"/>
      <c r="K33" s="93"/>
    </row>
    <row r="34" spans="1:11" s="94" customFormat="1" ht="62.4" x14ac:dyDescent="0.3">
      <c r="A34" s="70" t="s">
        <v>105</v>
      </c>
      <c r="B34" s="74" t="s">
        <v>145</v>
      </c>
      <c r="C34" s="122" t="s">
        <v>108</v>
      </c>
      <c r="D34" s="108"/>
      <c r="E34" s="107"/>
      <c r="F34" s="146" t="s">
        <v>157</v>
      </c>
      <c r="G34" s="110"/>
      <c r="H34" s="93"/>
      <c r="I34" s="93"/>
      <c r="J34" s="93"/>
      <c r="K34" s="93"/>
    </row>
    <row r="35" spans="1:11" x14ac:dyDescent="0.25">
      <c r="D35" s="106"/>
      <c r="E35" s="106"/>
      <c r="F35" s="106"/>
      <c r="G35" s="106"/>
    </row>
  </sheetData>
  <mergeCells count="3">
    <mergeCell ref="C1:F1"/>
    <mergeCell ref="A2:C2"/>
    <mergeCell ref="A29:C29"/>
  </mergeCells>
  <conditionalFormatting sqref="A2 D28:F28">
    <cfRule type="expression" dxfId="14" priority="26">
      <formula>#REF!="DU et autres"</formula>
    </cfRule>
    <cfRule type="expression" dxfId="13" priority="27">
      <formula>#REF!="AGREG"</formula>
    </cfRule>
    <cfRule type="expression" dxfId="12" priority="28">
      <formula>#REF!="Master"</formula>
    </cfRule>
    <cfRule type="expression" dxfId="11" priority="29">
      <formula>#REF!="Licence"</formula>
    </cfRule>
    <cfRule type="expression" dxfId="10" priority="30">
      <formula>#REF!="Licence pro"</formula>
    </cfRule>
  </conditionalFormatting>
  <conditionalFormatting sqref="A4:C4 A11:C11 A17:C17 A23:C23 A31:C31">
    <cfRule type="expression" dxfId="9" priority="11">
      <formula>#REF!="DU et autres"</formula>
    </cfRule>
    <cfRule type="expression" dxfId="8" priority="12">
      <formula>#REF!="AGREG"</formula>
    </cfRule>
    <cfRule type="expression" dxfId="7" priority="13">
      <formula>#REF!="Master"</formula>
    </cfRule>
    <cfRule type="expression" dxfId="6" priority="14">
      <formula>#REF!="Licence"</formula>
    </cfRule>
    <cfRule type="expression" dxfId="5" priority="15">
      <formula>#REF!="Licence pro"</formula>
    </cfRule>
  </conditionalFormatting>
  <conditionalFormatting sqref="A29">
    <cfRule type="expression" dxfId="4" priority="1">
      <formula>#REF!="DU et autres"</formula>
    </cfRule>
    <cfRule type="expression" dxfId="3" priority="2">
      <formula>#REF!="AGREG"</formula>
    </cfRule>
    <cfRule type="expression" dxfId="2" priority="3">
      <formula>#REF!="Master"</formula>
    </cfRule>
    <cfRule type="expression" dxfId="1" priority="4">
      <formula>#REF!="Licence"</formula>
    </cfRule>
    <cfRule type="expression" dxfId="0" priority="5">
      <formula>#REF!="Licence pro"</formula>
    </cfRule>
  </conditionalFormatting>
  <dataValidations count="3">
    <dataValidation type="list" allowBlank="1" showInputMessage="1" showErrorMessage="1" sqref="D6:D8 D13:D15 D19:D21 D25:D27 D33:D34">
      <formula1>"dossier,QCM,dissertation,travaux,DISPENSE,report note TD,oral,report note CM,1 seule epreuve CM/TD, autre (détail ds commentaires)"</formula1>
    </dataValidation>
    <dataValidation type="list" allowBlank="1" showInputMessage="1" showErrorMessage="1" sqref="E6:E8 E13:E15 E19:E21 E25:E27 E33:E34">
      <formula1>"24H,48H,72H"</formula1>
    </dataValidation>
    <dataValidation type="list" allowBlank="1" showInputMessage="1" showErrorMessage="1" sqref="B6:B8 B13:B15 B19:B21 B25:B27">
      <formula1>"CM,TD,TIC,langues,stage"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8"/>
  <sheetViews>
    <sheetView workbookViewId="0">
      <selection activeCell="B5" sqref="B5"/>
    </sheetView>
  </sheetViews>
  <sheetFormatPr baseColWidth="10" defaultColWidth="11.44140625" defaultRowHeight="13.2" x14ac:dyDescent="0.25"/>
  <cols>
    <col min="2" max="2" width="46.33203125" customWidth="1"/>
  </cols>
  <sheetData>
    <row r="2" spans="2:2" ht="30" customHeight="1" x14ac:dyDescent="0.25">
      <c r="B2" s="2" t="s">
        <v>3</v>
      </c>
    </row>
    <row r="3" spans="2:2" ht="30" customHeight="1" x14ac:dyDescent="0.25">
      <c r="B3" s="6" t="s">
        <v>4</v>
      </c>
    </row>
    <row r="4" spans="2:2" ht="30" customHeight="1" x14ac:dyDescent="0.25">
      <c r="B4" s="7" t="s">
        <v>8</v>
      </c>
    </row>
    <row r="5" spans="2:2" ht="30" customHeight="1" x14ac:dyDescent="0.25">
      <c r="B5" s="8" t="s">
        <v>5</v>
      </c>
    </row>
    <row r="6" spans="2:2" ht="30" customHeight="1" x14ac:dyDescent="0.25">
      <c r="B6" s="9" t="s">
        <v>6</v>
      </c>
    </row>
    <row r="7" spans="2:2" ht="30" customHeight="1" x14ac:dyDescent="0.25">
      <c r="B7" s="4" t="s">
        <v>7</v>
      </c>
    </row>
    <row r="8" spans="2:2" x14ac:dyDescent="0.25">
      <c r="B8" s="1"/>
    </row>
  </sheetData>
  <phoneticPr fontId="35" type="noConversion"/>
  <printOptions horizontalCentered="1"/>
  <pageMargins left="0.70866141732283472" right="0.70866141732283472" top="0.74803149606299213" bottom="0.74803149606299213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7</vt:i4>
      </vt:variant>
    </vt:vector>
  </HeadingPairs>
  <TitlesOfParts>
    <vt:vector size="10" baseType="lpstr">
      <vt:lpstr>Paramètres 14-15</vt:lpstr>
      <vt:lpstr>Feuil1</vt:lpstr>
      <vt:lpstr>Echantillon couleurs</vt:lpstr>
      <vt:lpstr>effectifs_par_TD__sauf_Tice__Méthodologies_S1_S2__PIM__Langues_CLES__Compétence_en_langues</vt:lpstr>
      <vt:lpstr>effectifs_par_TD_Langues_CLES__Compétence_en_langue_anglaise_et_scandinave</vt:lpstr>
      <vt:lpstr>PARAM_CM</vt:lpstr>
      <vt:lpstr>PARAM_Langues</vt:lpstr>
      <vt:lpstr>PARAM_Méthodo</vt:lpstr>
      <vt:lpstr>PARAM_TD</vt:lpstr>
      <vt:lpstr>PARAM_TIC</vt:lpstr>
    </vt:vector>
  </TitlesOfParts>
  <Company>Université lumière Lyon II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Cyril Tirandaz</dc:creator>
  <cp:lastModifiedBy>Charlotte Lesueur</cp:lastModifiedBy>
  <cp:lastPrinted>2019-10-28T10:20:38Z</cp:lastPrinted>
  <dcterms:created xsi:type="dcterms:W3CDTF">2009-03-17T09:52:56Z</dcterms:created>
  <dcterms:modified xsi:type="dcterms:W3CDTF">2020-05-20T09:50:24Z</dcterms:modified>
</cp:coreProperties>
</file>